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T Holding area\In-building wireless\Administrative\00-Requirements\2019-OUC\"/>
    </mc:Choice>
  </mc:AlternateContent>
  <xr:revisionPtr revIDLastSave="0" documentId="13_ncr:1_{17A82B5F-422B-4EB1-8169-341B6B7FB93E}" xr6:coauthVersionLast="36" xr6:coauthVersionMax="36" xr10:uidLastSave="{00000000-0000-0000-0000-000000000000}"/>
  <workbookProtection workbookAlgorithmName="SHA-512" workbookHashValue="7s747PDmV0bGm1GE4mU2PkT9l/Yomz1ZpKyowoLpI+GOtESbE3F+zsmc8nw4KQEy3KaJGC40eVZW44atxFXObQ==" workbookSaltValue="BkjxWFSTPYpLfiWxHics8w==" workbookSpinCount="100000" lockStructure="1"/>
  <bookViews>
    <workbookView xWindow="0" yWindow="0" windowWidth="20490" windowHeight="8610" activeTab="2" xr2:uid="{00000000-000D-0000-FFFF-FFFF00000000}"/>
  </bookViews>
  <sheets>
    <sheet name="Header" sheetId="11" r:id="rId1"/>
    <sheet name="OUC Assumptions" sheetId="9" r:id="rId2"/>
    <sheet name="Designer's Settings" sheetId="5" r:id="rId3"/>
    <sheet name="Objectives vs. Measurements" sheetId="6" r:id="rId4"/>
    <sheet name="Design Computations " sheetId="10" r:id="rId5"/>
    <sheet name="Testing Computations" sheetId="12" r:id="rId6"/>
  </sheets>
  <definedNames>
    <definedName name="Level_above_which_the_BDA_may_sustain_damage">'Designer''s Settings'!$B$7</definedName>
    <definedName name="mobile_radio_power">'OUC Assumptions'!$D$6</definedName>
    <definedName name="_xlnm.Print_Area" localSheetId="4">'Design Computations '!$A:$H</definedName>
    <definedName name="_xlnm.Print_Area" localSheetId="5">'Testing Computations'!$A:$H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9" l="1"/>
  <c r="D13" i="9"/>
  <c r="D12" i="9"/>
  <c r="D6" i="9"/>
  <c r="C23" i="12" l="1"/>
  <c r="C27" i="12"/>
  <c r="C29" i="12"/>
  <c r="C30" i="12" s="1"/>
  <c r="C33" i="12"/>
  <c r="B3" i="5"/>
  <c r="B10" i="12"/>
  <c r="B11" i="12"/>
  <c r="B12" i="12"/>
  <c r="B13" i="12"/>
  <c r="B18" i="12" s="1"/>
  <c r="B16" i="12"/>
  <c r="B17" i="12" s="1"/>
  <c r="B21" i="12"/>
  <c r="B23" i="12"/>
  <c r="B28" i="12"/>
  <c r="C28" i="12" s="1"/>
  <c r="B29" i="12"/>
  <c r="B30" i="12" s="1"/>
  <c r="B31" i="12"/>
  <c r="C31" i="12" s="1"/>
  <c r="B33" i="12"/>
  <c r="B38" i="12"/>
  <c r="B40" i="12"/>
  <c r="B42" i="12"/>
  <c r="B46" i="12" s="1"/>
  <c r="B43" i="12"/>
  <c r="B44" i="12"/>
  <c r="B53" i="12"/>
  <c r="B48" i="12" l="1"/>
  <c r="B4" i="5" l="1"/>
  <c r="B23" i="10"/>
  <c r="C27" i="10"/>
  <c r="C22" i="12"/>
  <c r="C23" i="10"/>
  <c r="B14" i="10"/>
  <c r="B15" i="10"/>
  <c r="B8" i="5"/>
  <c r="B10" i="6"/>
  <c r="B28" i="10"/>
  <c r="B21" i="10"/>
  <c r="B43" i="10"/>
  <c r="B38" i="10"/>
  <c r="B44" i="10"/>
  <c r="B40" i="10"/>
  <c r="B31" i="10"/>
  <c r="C31" i="10" s="1"/>
  <c r="B29" i="10"/>
  <c r="B30" i="10" s="1"/>
  <c r="C29" i="10"/>
  <c r="C30" i="10" s="1"/>
  <c r="B11" i="10"/>
  <c r="B12" i="10"/>
  <c r="B10" i="10"/>
  <c r="C21" i="10" l="1"/>
  <c r="C21" i="12"/>
  <c r="C24" i="12" s="1"/>
  <c r="B22" i="10"/>
  <c r="B39" i="12"/>
  <c r="B41" i="12" s="1"/>
  <c r="B22" i="12"/>
  <c r="B24" i="12" s="1"/>
  <c r="B27" i="10"/>
  <c r="B27" i="12"/>
  <c r="B18" i="6"/>
  <c r="B39" i="10"/>
  <c r="B41" i="10" s="1"/>
  <c r="B47" i="10" s="1"/>
  <c r="B32" i="10"/>
  <c r="B33" i="10" s="1"/>
  <c r="B16" i="10"/>
  <c r="B17" i="10" s="1"/>
  <c r="B19" i="6"/>
  <c r="B13" i="10"/>
  <c r="B24" i="10"/>
  <c r="C28" i="10"/>
  <c r="C32" i="10" s="1"/>
  <c r="C33" i="10" s="1"/>
  <c r="C22" i="10"/>
  <c r="C24" i="10" l="1"/>
  <c r="B47" i="12"/>
  <c r="B49" i="12" s="1"/>
  <c r="B20" i="6" s="1"/>
  <c r="B45" i="12"/>
  <c r="B18" i="10"/>
  <c r="F18" i="5" s="1"/>
  <c r="B49" i="10"/>
  <c r="B34" i="10"/>
  <c r="B35" i="10" s="1"/>
  <c r="C34" i="10"/>
  <c r="C35" i="10" s="1"/>
  <c r="B45" i="10"/>
  <c r="B53" i="10" l="1"/>
  <c r="F13" i="5" s="1"/>
  <c r="B52" i="10"/>
  <c r="F12" i="5" l="1"/>
  <c r="F14" i="5" s="1"/>
  <c r="B42" i="10"/>
  <c r="B46" i="10" s="1"/>
  <c r="B48" i="10" s="1"/>
  <c r="F15" i="5" s="1"/>
  <c r="B54" i="12" l="1"/>
  <c r="B55" i="12"/>
  <c r="B55" i="10"/>
  <c r="F20" i="5" s="1"/>
  <c r="B54" i="10"/>
  <c r="F19" i="5" s="1"/>
</calcChain>
</file>

<file path=xl/sharedStrings.xml><?xml version="1.0" encoding="utf-8"?>
<sst xmlns="http://schemas.openxmlformats.org/spreadsheetml/2006/main" count="434" uniqueCount="204">
  <si>
    <t>dBm</t>
  </si>
  <si>
    <t>dB</t>
  </si>
  <si>
    <t>Max accepted power at OUC sites</t>
  </si>
  <si>
    <t>ft.</t>
  </si>
  <si>
    <t>portable</t>
  </si>
  <si>
    <t>Max power from OUC unit</t>
  </si>
  <si>
    <t>OUC site power(EiRP)</t>
  </si>
  <si>
    <t>BDA uplink max AGC</t>
  </si>
  <si>
    <t>Pass/Fail</t>
  </si>
  <si>
    <t>Max Permitted TPO from BDA per channel</t>
  </si>
  <si>
    <t>Max noise transmit power from BDA
applies to quiescent amplifer as well as non keyed channels when single channel is keyed</t>
  </si>
  <si>
    <t>Level above which BDA may be damaged</t>
  </si>
  <si>
    <t>mobile radio</t>
  </si>
  <si>
    <t>OUC max noise contribution</t>
  </si>
  <si>
    <t>Max uplink signal to OUC</t>
  </si>
  <si>
    <t>BDA input limits</t>
  </si>
  <si>
    <t>BDA settings</t>
  </si>
  <si>
    <t>TPO = Transmitter Power Output</t>
  </si>
  <si>
    <t>Target for received signal at host site</t>
  </si>
  <si>
    <t>below the noise floor</t>
  </si>
  <si>
    <t>Minimum cable and combiner loss from BDA to DAS antennas</t>
  </si>
  <si>
    <t>Closest distance a subscriber can approach a DAS antenna</t>
  </si>
  <si>
    <t>Calculated Free Space Loss between the subscriber and the DAS antenna</t>
  </si>
  <si>
    <t>DAS Antenna gain</t>
  </si>
  <si>
    <t>External padding req at UL input to prevent BDA damage</t>
  </si>
  <si>
    <t>Additional padding (above damage padding) required at UL input to ensure BDA operational (may be digital padding)</t>
  </si>
  <si>
    <t>Configured BDA uplink gain</t>
  </si>
  <si>
    <t>Host site receiver noise floor (measured)</t>
  </si>
  <si>
    <t>Targeted OUC donor site transmitted power (EiRP)</t>
  </si>
  <si>
    <t>Designer Inputs</t>
  </si>
  <si>
    <t>dBi</t>
  </si>
  <si>
    <t>Max BDA uplink input power</t>
  </si>
  <si>
    <t>BDA Configuration</t>
  </si>
  <si>
    <t>RF Conditions Estimates</t>
  </si>
  <si>
    <t>output padding may be necessary to meet output power or noise requirements</t>
  </si>
  <si>
    <t>OUC Performance Requirements</t>
  </si>
  <si>
    <t>Mobile</t>
  </si>
  <si>
    <t>Portable</t>
  </si>
  <si>
    <t>Max Permitted Transmitted Power Output from BDA per channel</t>
  </si>
  <si>
    <t>BDA and DAS Equipment manufacturer's specifications</t>
  </si>
  <si>
    <t>DAS Configuration</t>
  </si>
  <si>
    <t>Max accepted power at OUC host sites' receivers</t>
  </si>
  <si>
    <t>Target for received noise at host site is</t>
  </si>
  <si>
    <t>Max noise transmit power from BDA: applies to quiescent amplifer as well as non keyed channels when single channel is keyed</t>
  </si>
  <si>
    <t>OUC safety factor to manufacturer's specs</t>
  </si>
  <si>
    <t>Design Objectives vs. Measurements</t>
  </si>
  <si>
    <r>
      <rPr>
        <b/>
        <sz val="11"/>
        <color theme="6" tint="-0.499984740745262"/>
        <rFont val="Calibri"/>
        <family val="2"/>
        <scheme val="minor"/>
      </rPr>
      <t>Objective</t>
    </r>
    <r>
      <rPr>
        <b/>
        <sz val="11"/>
        <color theme="1"/>
        <rFont val="Calibri"/>
        <family val="2"/>
        <scheme val="minor"/>
      </rPr>
      <t xml:space="preserve"> vs. Measured</t>
    </r>
  </si>
  <si>
    <t>C/I objective at host receiver</t>
  </si>
  <si>
    <t>Assumptions</t>
  </si>
  <si>
    <t>Transmitted power through the donor antenna for path loss measurement(account for any duplexors or coax that is bypassed in measurement)</t>
  </si>
  <si>
    <t>Prepared by:</t>
  </si>
  <si>
    <t>On:</t>
  </si>
  <si>
    <t>City</t>
  </si>
  <si>
    <t>Washington</t>
  </si>
  <si>
    <t>State</t>
  </si>
  <si>
    <t>DC</t>
  </si>
  <si>
    <t>Zip Code</t>
  </si>
  <si>
    <t>Tel:</t>
  </si>
  <si>
    <t>Email</t>
  </si>
  <si>
    <t>Company:</t>
  </si>
  <si>
    <t>Site Name:</t>
  </si>
  <si>
    <t>Site Code:</t>
  </si>
  <si>
    <t>Address:</t>
  </si>
  <si>
    <t>Donor Site</t>
  </si>
  <si>
    <t>Rhode Island</t>
  </si>
  <si>
    <t>4D</t>
  </si>
  <si>
    <t xml:space="preserve">Fletcher Johnson </t>
  </si>
  <si>
    <t>George Washington Univ. Hosp</t>
  </si>
  <si>
    <t>Georgetown Univ. Hosp.</t>
  </si>
  <si>
    <t>One Judiciary Sq.</t>
  </si>
  <si>
    <t>Reeves Ctr.</t>
  </si>
  <si>
    <t>Sibley Hospital</t>
  </si>
  <si>
    <t>St. Elizabeth's Hospital</t>
  </si>
  <si>
    <t>UDC Bldg. 41</t>
  </si>
  <si>
    <t xml:space="preserve">Level above which BDA will clip </t>
  </si>
  <si>
    <t>OUC sites</t>
  </si>
  <si>
    <t>Noise floors</t>
  </si>
  <si>
    <t>Level above which the BDA may sustain damage</t>
  </si>
  <si>
    <t xml:space="preserve">UL calculator </t>
  </si>
  <si>
    <t xml:space="preserve">OUC downlink active channels </t>
  </si>
  <si>
    <r>
      <t xml:space="preserve">MAX (Composite uplink) Transmitted Power Output the BDA is capable of </t>
    </r>
    <r>
      <rPr>
        <b/>
        <i/>
        <sz val="11"/>
        <color theme="9" tint="-0.249977111117893"/>
        <rFont val="Calibri"/>
        <family val="2"/>
        <scheme val="minor"/>
      </rPr>
      <t>(clip level)</t>
    </r>
  </si>
  <si>
    <t>Max BDA input power (per channel)</t>
  </si>
  <si>
    <t>Max power from OUC Portable/mobile unit</t>
  </si>
  <si>
    <t>External padding required at UL input to prevent BDA damage (passive only)</t>
  </si>
  <si>
    <t>Additional Recommended Attenuation</t>
  </si>
  <si>
    <t>Total input attenuation needed</t>
  </si>
  <si>
    <t>Additional  padding required at UL input to ensure BDA operational power (passive or wideband digital)</t>
  </si>
  <si>
    <t>MAX composit TPO BDA is capable of (clip level)</t>
  </si>
  <si>
    <t>Max power BDA can produce as configured (ignoring AGC)</t>
  </si>
  <si>
    <t>Expected noise Level as configured</t>
  </si>
  <si>
    <t>Max allowed noise tranmission level</t>
  </si>
  <si>
    <t>Expected noise Level as configured/w sqlch</t>
  </si>
  <si>
    <t xml:space="preserve">Uplink signal transmitted through donor antenna and measured at host site receiver </t>
  </si>
  <si>
    <t>Max signal received from Mobile at Active UL input (After attenuation)</t>
  </si>
  <si>
    <t>Max signal received from Portable at Active UL input (After attenuation)</t>
  </si>
  <si>
    <t>pathloss from subscriber to BDA uplink input (measured)</t>
  </si>
  <si>
    <t>These values will be affected by gain setting and should be evaluated after that is set</t>
  </si>
  <si>
    <t>OUC safety factor</t>
  </si>
  <si>
    <t>Max BDA input to stay below amplifier clip limit</t>
  </si>
  <si>
    <t>Max BDA input uplink power (BDA input)</t>
  </si>
  <si>
    <t>Max input for protection and output clip</t>
  </si>
  <si>
    <t>BDA max Squelch (attenuation not threshold)</t>
  </si>
  <si>
    <t>OUC uplink simultaneous channels (on DAS)</t>
  </si>
  <si>
    <t>OUC uplink simultaneous channels used directly under a single DAS antenna</t>
  </si>
  <si>
    <t>Level above BDA normal operations level
(Clip, shutdown or wideband AGC) vendor specific. If not published use 
[Max UL Tx Power] - [Gain] + [per ch dynamic gain/Level control]</t>
  </si>
  <si>
    <t>Additional attenuation to protect ouc site 
(output)</t>
  </si>
  <si>
    <t>Expected uplink noise level transmitted by BDA as configured</t>
  </si>
  <si>
    <t>Expected uplink noise level as configured/w sqlch</t>
  </si>
  <si>
    <t>BDA Path Loss  (measured)</t>
  </si>
  <si>
    <t>Propagation Loss Donor Antenna -&gt; Host receive</t>
  </si>
  <si>
    <t>Donor - Host RF Conditions Measured</t>
  </si>
  <si>
    <t>Max uplink transmitted power permitted to input and transmit</t>
  </si>
  <si>
    <t>Digital input attenuation configured</t>
  </si>
  <si>
    <t>Gain reduction needed to stay below OUC host site receiver limit</t>
  </si>
  <si>
    <t>Max uplink derated for multi channel and ouc safety</t>
  </si>
  <si>
    <t xml:space="preserve"> Azimuth  (°)</t>
  </si>
  <si>
    <t>Longitude</t>
  </si>
  <si>
    <t>Latitude</t>
  </si>
  <si>
    <t>Expected Performance</t>
  </si>
  <si>
    <t xml:space="preserve">OUC BDA Gain Worksheet </t>
  </si>
  <si>
    <t>Host site receiver noise floor (estimated)</t>
  </si>
  <si>
    <t>OUC uplink simultaneous channels rating (single DAS antenna/DAS)</t>
  </si>
  <si>
    <t>OUC safety factor added manufacturer's specs</t>
  </si>
  <si>
    <t>OUC factor for per channel max power on a composite power</t>
  </si>
  <si>
    <t>Uplink Gain</t>
  </si>
  <si>
    <t>Sinclair SE419SF3P4LDF</t>
  </si>
  <si>
    <t>Sinclair SC412HF2LDF</t>
  </si>
  <si>
    <t>BDA uplink path loss  (calculated)</t>
  </si>
  <si>
    <t>Uplink RSSI from donor site at BDA input (account for: free space loss, donor antenna gain, uplink gain specified for the targetedd site in the "OUC Assumptions" tab</t>
  </si>
  <si>
    <t>Numbers in red must be supplied by integrator (see "Designer Settings" tab)</t>
  </si>
  <si>
    <t xml:space="preserve">OUC supplied </t>
  </si>
  <si>
    <t>Max calculated BDA input uplink power (before attenuation)</t>
  </si>
  <si>
    <t>BDA Equipment limits</t>
  </si>
  <si>
    <t>BDA  uplink output limits</t>
  </si>
  <si>
    <t>Max power BDA should produce as configured</t>
  </si>
  <si>
    <t>Passive or digital attenuation needed</t>
  </si>
  <si>
    <t>Passive attenuation needed at uplink input</t>
  </si>
  <si>
    <t>Single DAS antenna multi channel rating</t>
  </si>
  <si>
    <t>Pathloss from subscriber to BDA uplink input (calculated)</t>
  </si>
  <si>
    <t>Max input power of BDA (vendor)</t>
  </si>
  <si>
    <t>Numbers in green are calculated values</t>
  </si>
  <si>
    <t>='Objectives vs. Measurements'!B3</t>
  </si>
  <si>
    <t>=VLOOKUP(Header!B9,'OUC Assumptions'!B19:D28,3,FALSE)</t>
  </si>
  <si>
    <t>='Objectives vs. Measurements'!B4</t>
  </si>
  <si>
    <t>=B11-B12</t>
  </si>
  <si>
    <t>='Designer''s Settings'!B3</t>
  </si>
  <si>
    <t>='Designer''s Settings'!B4</t>
  </si>
  <si>
    <t>=B14-B15</t>
  </si>
  <si>
    <t>=B10+B16</t>
  </si>
  <si>
    <t>=B13+B16</t>
  </si>
  <si>
    <t>='Designer''s Settings'!B7</t>
  </si>
  <si>
    <t>='OUC Assumptions'!D13</t>
  </si>
  <si>
    <t>='OUC Assumptions'!D9</t>
  </si>
  <si>
    <t>=B21-B22-B23</t>
  </si>
  <si>
    <t>='OUC Assumptions'!D6</t>
  </si>
  <si>
    <t>='Designer''s Settings'!B12</t>
  </si>
  <si>
    <t>='Designer''s Settings'!B14</t>
  </si>
  <si>
    <t>=ROUNDUP(20*LOG10(B29/3.28084)+20*LOG10(800)-27.55,1)</t>
  </si>
  <si>
    <t>='Designer''s Settings'!B11</t>
  </si>
  <si>
    <t>=B28-B31+B30</t>
  </si>
  <si>
    <t>=B27-B32</t>
  </si>
  <si>
    <t>=MAX(B33-$B24,0)</t>
  </si>
  <si>
    <t>=MAX(B33-$C24-B34,0)</t>
  </si>
  <si>
    <t>='Designer''s Settings'!B9</t>
  </si>
  <si>
    <t>='OUC Assumptions'!D10</t>
  </si>
  <si>
    <t>=B38-B39-B40</t>
  </si>
  <si>
    <t>=MAX(B33,C33)-B52-B53+B43</t>
  </si>
  <si>
    <t>='Designer''s Settings'!F8</t>
  </si>
  <si>
    <t>='Designer''s Settings'!F9</t>
  </si>
  <si>
    <t>=MIN(B17,B41)</t>
  </si>
  <si>
    <t>=(MIN(B38,B42))</t>
  </si>
  <si>
    <t>=B41-B43+B44</t>
  </si>
  <si>
    <t>=MAX((B46-B17),0)</t>
  </si>
  <si>
    <t>=MIN(B24:C24,B47)</t>
  </si>
  <si>
    <t>=MAX(B34:C34)</t>
  </si>
  <si>
    <t>=MAX(B35:C35)</t>
  </si>
  <si>
    <t>='OUC Assumptions'!D4+'Designer''s Settings'!F8-'Designer''s Settings'!F14-'Designer''s Settings'!F15</t>
  </si>
  <si>
    <t>='OUC Assumptions'!D4+'Designer''s Settings'!F8-'Designer''s Settings'!F14-'Designer''s Settings'!F15-'Designer''s Settings'!F10</t>
  </si>
  <si>
    <t>='Objectives vs. Measurements'!B7</t>
  </si>
  <si>
    <t>='Objectives vs. Measurements'!B9-'Objectives vs. Measurements'!B8</t>
  </si>
  <si>
    <t>='Designer''s Settings'!B8</t>
  </si>
  <si>
    <t>='OUC Assumptions'!D14</t>
  </si>
  <si>
    <t>=C21-C22-C23</t>
  </si>
  <si>
    <t>='OUC Assumptions'!D7</t>
  </si>
  <si>
    <t>=B28</t>
  </si>
  <si>
    <t>='Designer''s Settings'!B15</t>
  </si>
  <si>
    <t>=ROUNDUP(20*LOG10(C29/3.28084)+20*LOG10(800)-27.55,1)</t>
  </si>
  <si>
    <t>=B31</t>
  </si>
  <si>
    <t>='Objectives vs. Measurements'!E20</t>
  </si>
  <si>
    <t>='Objectives vs. Measurements'!E21</t>
  </si>
  <si>
    <t>=MAX(B33,C33)-B53+B43</t>
  </si>
  <si>
    <t>='Objectives vs. Measurements'!B12</t>
  </si>
  <si>
    <t>='OUC Assumptions'!D5+'Designer''s Settings'!F9-'Designer''s Settings'!F15-'Designer''s Settings'!F16</t>
  </si>
  <si>
    <t>='OUC Assumptions'!D5+'Designer''s Settings'!F9-'Designer''s Settings'!F15-'Designer''s Settings'!F16-'Designer''s Settings'!F11</t>
  </si>
  <si>
    <t>=C28-C31+C30</t>
  </si>
  <si>
    <t>=C27-C32</t>
  </si>
  <si>
    <t>=MAX(C33-$B24,0)</t>
  </si>
  <si>
    <t>=MAX(C33-$C24-C34,0)</t>
  </si>
  <si>
    <t>MAX Estimated downlink RSSI from Host site at BDA input 
 [Host Site EiRP] - [FreeSpace Path Loss] + [donor antenna gain] + [Targeted Site Uplink Gain] =
* See "OUC Assumptions" tab</t>
  </si>
  <si>
    <t>In Building Noise Floor / sensitivity</t>
  </si>
  <si>
    <t>EiRP (dBm)</t>
  </si>
  <si>
    <t>DL Antenna</t>
  </si>
  <si>
    <t>UL Antenna</t>
  </si>
  <si>
    <t>v3.0 2019-05-29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</si>
</sst>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0" fillId="3" borderId="0" xfId="0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9" xfId="0" applyBorder="1"/>
    <xf numFmtId="0" fontId="0" fillId="0" borderId="0" xfId="0" applyBorder="1"/>
    <xf numFmtId="0" fontId="0" fillId="0" borderId="10" xfId="0" applyBorder="1" applyAlignment="1">
      <alignment wrapText="1"/>
    </xf>
    <xf numFmtId="0" fontId="0" fillId="0" borderId="12" xfId="0" applyBorder="1"/>
    <xf numFmtId="0" fontId="0" fillId="0" borderId="7" xfId="0" applyBorder="1" applyAlignment="1">
      <alignment vertical="top" wrapText="1"/>
    </xf>
    <xf numFmtId="0" fontId="0" fillId="0" borderId="9" xfId="0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0" fillId="0" borderId="4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3" fillId="0" borderId="1" xfId="0" applyFont="1" applyFill="1" applyBorder="1" applyAlignment="1">
      <alignment wrapText="1"/>
    </xf>
    <xf numFmtId="0" fontId="0" fillId="0" borderId="0" xfId="0" applyBorder="1" applyAlignment="1">
      <alignment vertical="top"/>
    </xf>
    <xf numFmtId="0" fontId="0" fillId="0" borderId="13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3" xfId="0" applyFill="1" applyBorder="1"/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8" xfId="0" applyFill="1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horizontal="right" vertical="top"/>
    </xf>
    <xf numFmtId="0" fontId="0" fillId="0" borderId="4" xfId="0" applyFill="1" applyBorder="1" applyAlignment="1">
      <alignment horizontal="left" wrapText="1"/>
    </xf>
    <xf numFmtId="0" fontId="0" fillId="0" borderId="7" xfId="0" applyBorder="1" applyAlignment="1">
      <alignment horizontal="left" vertical="top" wrapText="1"/>
    </xf>
    <xf numFmtId="0" fontId="0" fillId="0" borderId="0" xfId="0" applyFill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0" fillId="2" borderId="5" xfId="0" applyFill="1" applyBorder="1" applyAlignment="1">
      <alignment vertical="top"/>
    </xf>
    <xf numFmtId="0" fontId="0" fillId="0" borderId="5" xfId="0" applyBorder="1"/>
    <xf numFmtId="0" fontId="5" fillId="0" borderId="5" xfId="0" applyFont="1" applyBorder="1" applyAlignment="1">
      <alignment vertical="top" wrapText="1"/>
    </xf>
    <xf numFmtId="0" fontId="10" fillId="0" borderId="8" xfId="0" applyFont="1" applyFill="1" applyBorder="1" applyAlignment="1" applyProtection="1">
      <alignment vertical="top"/>
      <protection locked="0"/>
    </xf>
    <xf numFmtId="0" fontId="10" fillId="0" borderId="5" xfId="0" applyFont="1" applyFill="1" applyBorder="1" applyAlignment="1" applyProtection="1">
      <alignment wrapText="1"/>
      <protection locked="0"/>
    </xf>
    <xf numFmtId="0" fontId="10" fillId="0" borderId="5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0" fontId="0" fillId="5" borderId="8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7" fillId="7" borderId="6" xfId="0" applyFont="1" applyFill="1" applyBorder="1"/>
    <xf numFmtId="0" fontId="0" fillId="0" borderId="10" xfId="0" applyBorder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0" fontId="13" fillId="0" borderId="1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6" xfId="0" applyFont="1" applyBorder="1"/>
    <xf numFmtId="0" fontId="14" fillId="0" borderId="5" xfId="0" applyFont="1" applyBorder="1"/>
    <xf numFmtId="0" fontId="15" fillId="0" borderId="4" xfId="0" applyFont="1" applyBorder="1" applyAlignment="1">
      <alignment horizontal="left" indent="1"/>
    </xf>
    <xf numFmtId="3" fontId="14" fillId="0" borderId="5" xfId="0" applyNumberFormat="1" applyFont="1" applyBorder="1"/>
    <xf numFmtId="0" fontId="15" fillId="0" borderId="4" xfId="0" applyFont="1" applyBorder="1" applyAlignment="1">
      <alignment horizontal="left" wrapText="1" indent="1"/>
    </xf>
    <xf numFmtId="0" fontId="14" fillId="0" borderId="8" xfId="0" applyFont="1" applyBorder="1"/>
    <xf numFmtId="0" fontId="14" fillId="0" borderId="9" xfId="0" applyFont="1" applyBorder="1"/>
    <xf numFmtId="0" fontId="0" fillId="2" borderId="8" xfId="0" applyFill="1" applyBorder="1" applyProtection="1"/>
    <xf numFmtId="0" fontId="13" fillId="0" borderId="16" xfId="0" applyFont="1" applyBorder="1"/>
    <xf numFmtId="0" fontId="14" fillId="0" borderId="17" xfId="0" applyFont="1" applyBorder="1" applyAlignment="1">
      <alignment wrapText="1"/>
    </xf>
    <xf numFmtId="0" fontId="15" fillId="0" borderId="17" xfId="0" applyFont="1" applyBorder="1" applyAlignment="1">
      <alignment horizontal="left" indent="1"/>
    </xf>
    <xf numFmtId="0" fontId="15" fillId="0" borderId="17" xfId="0" applyFont="1" applyBorder="1" applyAlignment="1">
      <alignment horizontal="left" wrapText="1" indent="1"/>
    </xf>
    <xf numFmtId="0" fontId="0" fillId="8" borderId="6" xfId="0" applyFill="1" applyBorder="1"/>
    <xf numFmtId="0" fontId="7" fillId="0" borderId="9" xfId="0" applyFont="1" applyBorder="1"/>
    <xf numFmtId="3" fontId="0" fillId="2" borderId="5" xfId="0" applyNumberFormat="1" applyFill="1" applyBorder="1"/>
    <xf numFmtId="0" fontId="16" fillId="0" borderId="4" xfId="0" applyFont="1" applyBorder="1" applyAlignment="1">
      <alignment horizontal="left" indent="1"/>
    </xf>
    <xf numFmtId="0" fontId="0" fillId="0" borderId="19" xfId="0" applyBorder="1"/>
    <xf numFmtId="0" fontId="10" fillId="0" borderId="20" xfId="0" applyFont="1" applyBorder="1" applyProtection="1">
      <protection locked="0"/>
    </xf>
    <xf numFmtId="0" fontId="0" fillId="0" borderId="21" xfId="0" applyFill="1" applyBorder="1"/>
    <xf numFmtId="0" fontId="0" fillId="0" borderId="0" xfId="0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22" xfId="0" applyFont="1" applyBorder="1"/>
    <xf numFmtId="0" fontId="0" fillId="0" borderId="24" xfId="0" applyBorder="1"/>
    <xf numFmtId="1" fontId="8" fillId="2" borderId="5" xfId="0" applyNumberFormat="1" applyFont="1" applyFill="1" applyBorder="1"/>
    <xf numFmtId="1" fontId="8" fillId="2" borderId="8" xfId="0" applyNumberFormat="1" applyFont="1" applyFill="1" applyBorder="1"/>
    <xf numFmtId="3" fontId="8" fillId="2" borderId="5" xfId="0" applyNumberFormat="1" applyFont="1" applyFill="1" applyBorder="1"/>
    <xf numFmtId="0" fontId="0" fillId="0" borderId="5" xfId="0" applyBorder="1" applyAlignment="1">
      <alignment horizontal="left" vertical="top" wrapText="1"/>
    </xf>
    <xf numFmtId="0" fontId="0" fillId="0" borderId="7" xfId="0" applyBorder="1" applyAlignment="1">
      <alignment wrapText="1"/>
    </xf>
    <xf numFmtId="3" fontId="0" fillId="2" borderId="8" xfId="0" applyNumberFormat="1" applyFill="1" applyBorder="1"/>
    <xf numFmtId="0" fontId="0" fillId="0" borderId="8" xfId="0" applyBorder="1" applyAlignment="1">
      <alignment horizontal="left" vertical="top" wrapText="1"/>
    </xf>
    <xf numFmtId="0" fontId="2" fillId="0" borderId="1" xfId="0" applyFont="1" applyBorder="1"/>
    <xf numFmtId="0" fontId="1" fillId="0" borderId="3" xfId="0" applyFont="1" applyBorder="1"/>
    <xf numFmtId="0" fontId="0" fillId="0" borderId="5" xfId="0" applyFill="1" applyBorder="1"/>
    <xf numFmtId="0" fontId="0" fillId="0" borderId="5" xfId="0" applyBorder="1" applyAlignment="1">
      <alignment wrapText="1"/>
    </xf>
    <xf numFmtId="0" fontId="0" fillId="4" borderId="5" xfId="0" applyFill="1" applyBorder="1" applyAlignment="1">
      <alignment horizontal="right"/>
    </xf>
    <xf numFmtId="0" fontId="0" fillId="2" borderId="5" xfId="0" applyFill="1" applyBorder="1"/>
    <xf numFmtId="0" fontId="0" fillId="2" borderId="8" xfId="0" applyFill="1" applyBorder="1"/>
    <xf numFmtId="0" fontId="0" fillId="0" borderId="8" xfId="0" applyBorder="1" applyAlignment="1">
      <alignment wrapText="1"/>
    </xf>
    <xf numFmtId="0" fontId="0" fillId="0" borderId="25" xfId="0" applyBorder="1"/>
    <xf numFmtId="0" fontId="0" fillId="0" borderId="26" xfId="0" applyBorder="1" applyAlignment="1">
      <alignment wrapText="1"/>
    </xf>
    <xf numFmtId="0" fontId="0" fillId="0" borderId="26" xfId="0" applyBorder="1"/>
    <xf numFmtId="0" fontId="0" fillId="0" borderId="27" xfId="0" applyBorder="1" applyAlignment="1">
      <alignment wrapText="1"/>
    </xf>
    <xf numFmtId="0" fontId="0" fillId="11" borderId="0" xfId="0" applyFill="1" applyAlignment="1">
      <alignment horizontal="left"/>
    </xf>
    <xf numFmtId="0" fontId="2" fillId="0" borderId="2" xfId="0" applyFont="1" applyBorder="1"/>
    <xf numFmtId="0" fontId="0" fillId="3" borderId="5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3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8" fillId="7" borderId="4" xfId="0" applyFont="1" applyFill="1" applyBorder="1" applyAlignment="1">
      <alignment wrapText="1"/>
    </xf>
    <xf numFmtId="0" fontId="8" fillId="7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3" fontId="0" fillId="2" borderId="8" xfId="0" quotePrefix="1" applyNumberFormat="1" applyFill="1" applyBorder="1"/>
    <xf numFmtId="0" fontId="0" fillId="0" borderId="4" xfId="0" applyFill="1" applyBorder="1" applyAlignment="1">
      <alignment wrapText="1"/>
    </xf>
    <xf numFmtId="0" fontId="0" fillId="4" borderId="5" xfId="0" applyFill="1" applyBorder="1"/>
    <xf numFmtId="0" fontId="0" fillId="4" borderId="5" xfId="0" applyFill="1" applyBorder="1" applyAlignment="1">
      <alignment horizontal="right" wrapText="1"/>
    </xf>
    <xf numFmtId="3" fontId="0" fillId="4" borderId="5" xfId="0" applyNumberFormat="1" applyFill="1" applyBorder="1"/>
    <xf numFmtId="0" fontId="0" fillId="0" borderId="0" xfId="0" applyAlignment="1"/>
    <xf numFmtId="0" fontId="8" fillId="0" borderId="0" xfId="0" applyFont="1"/>
    <xf numFmtId="0" fontId="17" fillId="0" borderId="1" xfId="0" applyFont="1" applyFill="1" applyBorder="1" applyAlignment="1">
      <alignment wrapText="1"/>
    </xf>
    <xf numFmtId="0" fontId="13" fillId="0" borderId="2" xfId="0" applyFont="1" applyBorder="1"/>
    <xf numFmtId="164" fontId="14" fillId="0" borderId="5" xfId="0" applyNumberFormat="1" applyFont="1" applyBorder="1"/>
    <xf numFmtId="1" fontId="14" fillId="0" borderId="5" xfId="0" applyNumberFormat="1" applyFont="1" applyBorder="1"/>
    <xf numFmtId="0" fontId="15" fillId="0" borderId="5" xfId="0" applyFont="1" applyBorder="1" applyAlignment="1">
      <alignment horizontal="left" indent="1"/>
    </xf>
    <xf numFmtId="0" fontId="15" fillId="0" borderId="5" xfId="0" applyFont="1" applyBorder="1" applyAlignment="1">
      <alignment horizontal="left" wrapText="1" inden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164" fontId="14" fillId="0" borderId="8" xfId="0" applyNumberFormat="1" applyFont="1" applyBorder="1"/>
    <xf numFmtId="1" fontId="14" fillId="0" borderId="8" xfId="0" applyNumberFormat="1" applyFont="1" applyBorder="1"/>
    <xf numFmtId="1" fontId="0" fillId="4" borderId="5" xfId="0" applyNumberFormat="1" applyFill="1" applyBorder="1"/>
    <xf numFmtId="1" fontId="0" fillId="4" borderId="5" xfId="0" applyNumberFormat="1" applyFill="1" applyBorder="1" applyAlignment="1">
      <alignment horizontal="right" wrapText="1"/>
    </xf>
    <xf numFmtId="1" fontId="0" fillId="4" borderId="5" xfId="0" applyNumberFormat="1" applyFill="1" applyBorder="1" applyAlignment="1">
      <alignment horizontal="right"/>
    </xf>
    <xf numFmtId="1" fontId="0" fillId="2" borderId="5" xfId="0" applyNumberFormat="1" applyFill="1" applyBorder="1"/>
    <xf numFmtId="1" fontId="0" fillId="11" borderId="5" xfId="0" applyNumberFormat="1" applyFill="1" applyBorder="1"/>
    <xf numFmtId="1" fontId="0" fillId="3" borderId="5" xfId="0" applyNumberFormat="1" applyFill="1" applyBorder="1"/>
    <xf numFmtId="1" fontId="0" fillId="2" borderId="8" xfId="0" applyNumberFormat="1" applyFill="1" applyBorder="1"/>
    <xf numFmtId="1" fontId="0" fillId="3" borderId="5" xfId="0" applyNumberFormat="1" applyFill="1" applyBorder="1" applyAlignment="1">
      <alignment wrapText="1"/>
    </xf>
    <xf numFmtId="1" fontId="0" fillId="4" borderId="5" xfId="0" applyNumberFormat="1" applyFill="1" applyBorder="1" applyAlignment="1">
      <alignment wrapText="1"/>
    </xf>
    <xf numFmtId="1" fontId="0" fillId="2" borderId="8" xfId="0" applyNumberFormat="1" applyFill="1" applyBorder="1" applyAlignment="1">
      <alignment wrapText="1"/>
    </xf>
    <xf numFmtId="3" fontId="0" fillId="3" borderId="5" xfId="0" applyNumberFormat="1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0" fillId="9" borderId="5" xfId="0" applyFill="1" applyBorder="1"/>
    <xf numFmtId="3" fontId="0" fillId="0" borderId="5" xfId="0" applyNumberFormat="1" applyFill="1" applyBorder="1"/>
    <xf numFmtId="3" fontId="0" fillId="0" borderId="8" xfId="0" applyNumberFormat="1" applyFill="1" applyBorder="1"/>
    <xf numFmtId="0" fontId="0" fillId="0" borderId="8" xfId="0" applyFill="1" applyBorder="1"/>
    <xf numFmtId="3" fontId="0" fillId="12" borderId="5" xfId="0" applyNumberFormat="1" applyFill="1" applyBorder="1"/>
    <xf numFmtId="0" fontId="16" fillId="0" borderId="7" xfId="0" applyFont="1" applyBorder="1" applyAlignment="1">
      <alignment horizontal="left" indent="1"/>
    </xf>
    <xf numFmtId="0" fontId="14" fillId="0" borderId="18" xfId="0" applyFont="1" applyBorder="1" applyAlignment="1">
      <alignment wrapText="1"/>
    </xf>
    <xf numFmtId="0" fontId="10" fillId="8" borderId="5" xfId="0" applyFont="1" applyFill="1" applyBorder="1" applyProtection="1"/>
    <xf numFmtId="0" fontId="0" fillId="8" borderId="6" xfId="0" applyFill="1" applyBorder="1" applyProtection="1"/>
    <xf numFmtId="0" fontId="10" fillId="8" borderId="2" xfId="0" applyFont="1" applyFill="1" applyBorder="1" applyProtection="1"/>
    <xf numFmtId="0" fontId="0" fillId="8" borderId="3" xfId="0" applyFill="1" applyBorder="1" applyProtection="1"/>
    <xf numFmtId="0" fontId="0" fillId="6" borderId="5" xfId="0" applyFill="1" applyBorder="1" applyProtection="1"/>
    <xf numFmtId="0" fontId="0" fillId="5" borderId="5" xfId="0" applyFill="1" applyBorder="1" applyProtection="1"/>
    <xf numFmtId="0" fontId="14" fillId="0" borderId="19" xfId="0" applyFont="1" applyBorder="1" applyAlignment="1">
      <alignment wrapText="1"/>
    </xf>
    <xf numFmtId="0" fontId="15" fillId="0" borderId="28" xfId="0" applyFont="1" applyBorder="1" applyAlignment="1">
      <alignment horizontal="left" wrapText="1" indent="1"/>
    </xf>
    <xf numFmtId="0" fontId="14" fillId="0" borderId="29" xfId="0" applyFont="1" applyBorder="1"/>
    <xf numFmtId="0" fontId="14" fillId="0" borderId="30" xfId="0" applyFont="1" applyBorder="1"/>
    <xf numFmtId="0" fontId="8" fillId="2" borderId="5" xfId="0" applyFont="1" applyFill="1" applyBorder="1" applyProtection="1"/>
    <xf numFmtId="0" fontId="10" fillId="5" borderId="23" xfId="0" applyFont="1" applyFill="1" applyBorder="1" applyProtection="1">
      <protection locked="0"/>
    </xf>
    <xf numFmtId="0" fontId="10" fillId="5" borderId="5" xfId="0" applyFont="1" applyFill="1" applyBorder="1" applyAlignment="1" applyProtection="1">
      <alignment horizontal="right" wrapText="1"/>
      <protection locked="0"/>
    </xf>
    <xf numFmtId="0" fontId="10" fillId="5" borderId="11" xfId="0" applyFont="1" applyFill="1" applyBorder="1" applyProtection="1">
      <protection locked="0"/>
    </xf>
    <xf numFmtId="0" fontId="14" fillId="0" borderId="25" xfId="0" applyFont="1" applyBorder="1"/>
    <xf numFmtId="0" fontId="14" fillId="0" borderId="1" xfId="0" applyFont="1" applyBorder="1"/>
    <xf numFmtId="0" fontId="14" fillId="0" borderId="26" xfId="0" applyFont="1" applyBorder="1"/>
    <xf numFmtId="0" fontId="14" fillId="0" borderId="4" xfId="0" applyFont="1" applyBorder="1"/>
    <xf numFmtId="0" fontId="14" fillId="0" borderId="27" xfId="0" applyFont="1" applyBorder="1"/>
    <xf numFmtId="0" fontId="14" fillId="0" borderId="7" xfId="0" applyFont="1" applyBorder="1"/>
    <xf numFmtId="0" fontId="11" fillId="0" borderId="1" xfId="0" applyFont="1" applyBorder="1"/>
    <xf numFmtId="0" fontId="12" fillId="0" borderId="3" xfId="0" applyFont="1" applyBorder="1" applyProtection="1">
      <protection locked="0"/>
    </xf>
    <xf numFmtId="0" fontId="11" fillId="0" borderId="4" xfId="0" applyFont="1" applyBorder="1"/>
    <xf numFmtId="0" fontId="12" fillId="0" borderId="6" xfId="0" applyFont="1" applyBorder="1" applyProtection="1">
      <protection locked="0"/>
    </xf>
    <xf numFmtId="0" fontId="12" fillId="0" borderId="6" xfId="0" applyFont="1" applyBorder="1"/>
    <xf numFmtId="0" fontId="11" fillId="0" borderId="7" xfId="0" applyFont="1" applyBorder="1"/>
    <xf numFmtId="14" fontId="12" fillId="0" borderId="6" xfId="0" applyNumberFormat="1" applyFont="1" applyBorder="1" applyAlignment="1" applyProtection="1">
      <alignment horizontal="left"/>
      <protection locked="0"/>
    </xf>
    <xf numFmtId="0" fontId="12" fillId="0" borderId="9" xfId="0" applyFont="1" applyBorder="1"/>
    <xf numFmtId="0" fontId="12" fillId="0" borderId="6" xfId="0" applyFont="1" applyBorder="1" applyAlignment="1" applyProtection="1">
      <alignment horizontal="left"/>
      <protection locked="0"/>
    </xf>
    <xf numFmtId="0" fontId="12" fillId="0" borderId="9" xfId="0" applyFont="1" applyBorder="1" applyProtection="1">
      <protection locked="0"/>
    </xf>
  </cellXfs>
  <cellStyles count="1">
    <cellStyle name="Normal" xfId="0" builtinId="0"/>
  </cellStyles>
  <dxfs count="4">
    <dxf>
      <font>
        <b/>
        <i val="0"/>
        <strike/>
        <color rgb="FFFF0000"/>
      </font>
      <fill>
        <patternFill>
          <bgColor theme="8" tint="0.79998168889431442"/>
        </patternFill>
      </fill>
    </dxf>
    <dxf>
      <font>
        <b/>
        <i val="0"/>
        <strike/>
        <color rgb="FFFF0000"/>
      </font>
      <fill>
        <patternFill>
          <bgColor theme="8" tint="0.79998168889431442"/>
        </patternFill>
      </fill>
    </dxf>
    <dxf>
      <font>
        <b/>
        <i val="0"/>
        <strike/>
        <color rgb="FFFF0000"/>
      </font>
      <fill>
        <patternFill>
          <bgColor theme="8" tint="0.79998168889431442"/>
        </patternFill>
      </fill>
    </dxf>
    <dxf>
      <font>
        <b/>
        <i val="0"/>
        <strike/>
        <color rgb="FFFF0000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29093</xdr:colOff>
      <xdr:row>0</xdr:row>
      <xdr:rowOff>131444</xdr:rowOff>
    </xdr:from>
    <xdr:to>
      <xdr:col>9</xdr:col>
      <xdr:colOff>535304</xdr:colOff>
      <xdr:row>5</xdr:row>
      <xdr:rowOff>57668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A36E54A8-FB30-4438-8152-48E4AD9032DC}"/>
            </a:ext>
          </a:extLst>
        </xdr:cNvPr>
        <xdr:cNvGrpSpPr/>
      </xdr:nvGrpSpPr>
      <xdr:grpSpPr>
        <a:xfrm>
          <a:off x="4610618" y="131444"/>
          <a:ext cx="4925811" cy="1354974"/>
          <a:chOff x="5714999" y="31514"/>
          <a:chExt cx="4346385" cy="1484547"/>
        </a:xfrm>
      </xdr:grpSpPr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D8D50F8C-3673-43ED-B741-B2B8452991ED}"/>
              </a:ext>
            </a:extLst>
          </xdr:cNvPr>
          <xdr:cNvGrpSpPr/>
        </xdr:nvGrpSpPr>
        <xdr:grpSpPr>
          <a:xfrm>
            <a:off x="5714999" y="31514"/>
            <a:ext cx="4346385" cy="1484547"/>
            <a:chOff x="5423554" y="1802541"/>
            <a:chExt cx="5925950" cy="1609090"/>
          </a:xfrm>
        </xdr:grpSpPr>
        <xdr:grpSp>
          <xdr:nvGrpSpPr>
            <xdr:cNvPr id="2051" name="Group 3">
              <a:extLst>
                <a:ext uri="{FF2B5EF4-FFF2-40B4-BE49-F238E27FC236}">
                  <a16:creationId xmlns:a16="http://schemas.microsoft.com/office/drawing/2014/main" id="{D9A9D062-408D-4C5B-AE25-6A8917251FB8}"/>
                </a:ext>
              </a:extLst>
            </xdr:cNvPr>
            <xdr:cNvGrpSpPr>
              <a:grpSpLocks noChangeAspect="1"/>
            </xdr:cNvGrpSpPr>
          </xdr:nvGrpSpPr>
          <xdr:grpSpPr bwMode="auto">
            <a:xfrm>
              <a:off x="5423554" y="1830481"/>
              <a:ext cx="5925950" cy="1581150"/>
              <a:chOff x="447" y="291"/>
              <a:chExt cx="622" cy="166"/>
            </a:xfrm>
          </xdr:grpSpPr>
          <xdr:sp macro="" textlink="">
            <xdr:nvSpPr>
              <xdr:cNvPr id="2050" name="AutoShape 2">
                <a:extLst>
                  <a:ext uri="{FF2B5EF4-FFF2-40B4-BE49-F238E27FC236}">
                    <a16:creationId xmlns:a16="http://schemas.microsoft.com/office/drawing/2014/main" id="{A628F976-377E-47FE-867F-5DC185A0E392}"/>
                  </a:ext>
                </a:extLst>
              </xdr:cNvPr>
              <xdr:cNvSpPr>
                <a:spLocks noChangeAspect="1" noChangeArrowheads="1" noTextEdit="1"/>
              </xdr:cNvSpPr>
            </xdr:nvSpPr>
            <xdr:spPr bwMode="auto">
              <a:xfrm>
                <a:off x="447" y="291"/>
                <a:ext cx="622" cy="16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Rectangle 4">
                <a:extLst>
                  <a:ext uri="{FF2B5EF4-FFF2-40B4-BE49-F238E27FC236}">
                    <a16:creationId xmlns:a16="http://schemas.microsoft.com/office/drawing/2014/main" id="{A6581FB3-4AEA-4B15-878E-CF0C6747C2F8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09" y="320"/>
                <a:ext cx="76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Donor Antenna</a:t>
                </a:r>
              </a:p>
            </xdr:txBody>
          </xdr:sp>
          <xdr:sp macro="" textlink="">
            <xdr:nvSpPr>
              <xdr:cNvPr id="2053" name="Line 5">
                <a:extLst>
                  <a:ext uri="{FF2B5EF4-FFF2-40B4-BE49-F238E27FC236}">
                    <a16:creationId xmlns:a16="http://schemas.microsoft.com/office/drawing/2014/main" id="{09208DB0-B281-4902-B4E8-EABC01E999F9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868" y="343"/>
                <a:ext cx="44" cy="0"/>
              </a:xfrm>
              <a:prstGeom prst="line">
                <a:avLst/>
              </a:pr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054" name="Line 6">
                <a:extLst>
                  <a:ext uri="{FF2B5EF4-FFF2-40B4-BE49-F238E27FC236}">
                    <a16:creationId xmlns:a16="http://schemas.microsoft.com/office/drawing/2014/main" id="{023514BF-6852-4FF9-95D7-46D13CCCC694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872" y="340"/>
                <a:ext cx="0" cy="6"/>
              </a:xfrm>
              <a:prstGeom prst="line">
                <a:avLst/>
              </a:pr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055" name="Line 7">
                <a:extLst>
                  <a:ext uri="{FF2B5EF4-FFF2-40B4-BE49-F238E27FC236}">
                    <a16:creationId xmlns:a16="http://schemas.microsoft.com/office/drawing/2014/main" id="{801E3FEB-DB6F-4C3A-A462-267028A8F15B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880" y="339"/>
                <a:ext cx="0" cy="9"/>
              </a:xfrm>
              <a:prstGeom prst="line">
                <a:avLst/>
              </a:pr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056" name="Line 8">
                <a:extLst>
                  <a:ext uri="{FF2B5EF4-FFF2-40B4-BE49-F238E27FC236}">
                    <a16:creationId xmlns:a16="http://schemas.microsoft.com/office/drawing/2014/main" id="{3C0AF750-7E9B-4DBE-8948-70CEFEDB5B7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888" y="337"/>
                <a:ext cx="0" cy="12"/>
              </a:xfrm>
              <a:prstGeom prst="line">
                <a:avLst/>
              </a:pr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057" name="Line 9">
                <a:extLst>
                  <a:ext uri="{FF2B5EF4-FFF2-40B4-BE49-F238E27FC236}">
                    <a16:creationId xmlns:a16="http://schemas.microsoft.com/office/drawing/2014/main" id="{967DEEDE-1D8E-43CE-B351-38EB2AAB52FB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896" y="336"/>
                <a:ext cx="0" cy="15"/>
              </a:xfrm>
              <a:prstGeom prst="line">
                <a:avLst/>
              </a:pr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058" name="Line 10">
                <a:extLst>
                  <a:ext uri="{FF2B5EF4-FFF2-40B4-BE49-F238E27FC236}">
                    <a16:creationId xmlns:a16="http://schemas.microsoft.com/office/drawing/2014/main" id="{F2657327-1AE9-470F-9250-2E3CB78BF305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904" y="334"/>
                <a:ext cx="0" cy="18"/>
              </a:xfrm>
              <a:prstGeom prst="line">
                <a:avLst/>
              </a:pr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2059" name="Freeform 11">
                <a:extLst>
                  <a:ext uri="{FF2B5EF4-FFF2-40B4-BE49-F238E27FC236}">
                    <a16:creationId xmlns:a16="http://schemas.microsoft.com/office/drawing/2014/main" id="{23274FCC-9A01-4795-8699-9FB4F9F5793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878" y="432"/>
                <a:ext cx="45" cy="19"/>
              </a:xfrm>
              <a:custGeom>
                <a:avLst/>
                <a:gdLst>
                  <a:gd name="T0" fmla="*/ 0 w 45"/>
                  <a:gd name="T1" fmla="*/ 0 h 19"/>
                  <a:gd name="T2" fmla="*/ 45 w 45"/>
                  <a:gd name="T3" fmla="*/ 0 h 19"/>
                  <a:gd name="T4" fmla="*/ 34 w 45"/>
                  <a:gd name="T5" fmla="*/ 6 h 19"/>
                  <a:gd name="T6" fmla="*/ 22 w 45"/>
                  <a:gd name="T7" fmla="*/ 19 h 19"/>
                  <a:gd name="T8" fmla="*/ 11 w 45"/>
                  <a:gd name="T9" fmla="*/ 6 h 19"/>
                  <a:gd name="T10" fmla="*/ 0 w 45"/>
                  <a:gd name="T11" fmla="*/ 0 h 1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45" h="19">
                    <a:moveTo>
                      <a:pt x="0" y="0"/>
                    </a:moveTo>
                    <a:lnTo>
                      <a:pt x="45" y="0"/>
                    </a:lnTo>
                    <a:lnTo>
                      <a:pt x="34" y="6"/>
                    </a:lnTo>
                    <a:lnTo>
                      <a:pt x="22" y="19"/>
                    </a:lnTo>
                    <a:lnTo>
                      <a:pt x="11" y="6"/>
                    </a:lnTo>
                    <a:lnTo>
                      <a:pt x="0" y="0"/>
                    </a:lnTo>
                  </a:path>
                </a:pathLst>
              </a:cu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60" name="Rectangle 12">
                <a:extLst>
                  <a:ext uri="{FF2B5EF4-FFF2-40B4-BE49-F238E27FC236}">
                    <a16:creationId xmlns:a16="http://schemas.microsoft.com/office/drawing/2014/main" id="{7A0E2BB2-1437-4DD4-9EE8-4C4733735E6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59" y="428"/>
                <a:ext cx="192" cy="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DAS System Contributed Noise </a:t>
                </a:r>
              </a:p>
            </xdr:txBody>
          </xdr:sp>
          <xdr:sp macro="" textlink="">
            <xdr:nvSpPr>
              <xdr:cNvPr id="2061" name="Rectangle 13">
                <a:extLst>
                  <a:ext uri="{FF2B5EF4-FFF2-40B4-BE49-F238E27FC236}">
                    <a16:creationId xmlns:a16="http://schemas.microsoft.com/office/drawing/2014/main" id="{92F441EB-A1BE-48C0-B89C-84C367F9C82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4" y="428"/>
                <a:ext cx="11" cy="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= </a:t>
                </a:r>
              </a:p>
            </xdr:txBody>
          </xdr:sp>
          <xdr:sp macro="" textlink="">
            <xdr:nvSpPr>
              <xdr:cNvPr id="2062" name="Rectangle 14">
                <a:extLst>
                  <a:ext uri="{FF2B5EF4-FFF2-40B4-BE49-F238E27FC236}">
                    <a16:creationId xmlns:a16="http://schemas.microsoft.com/office/drawing/2014/main" id="{5CFBDD74-E3B5-48AD-8863-9BC7ADF22C8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4" y="428"/>
                <a:ext cx="24" cy="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Rcc </a:t>
                </a:r>
              </a:p>
            </xdr:txBody>
          </xdr:sp>
          <xdr:sp macro="" textlink="">
            <xdr:nvSpPr>
              <xdr:cNvPr id="2063" name="Rectangle 15">
                <a:extLst>
                  <a:ext uri="{FF2B5EF4-FFF2-40B4-BE49-F238E27FC236}">
                    <a16:creationId xmlns:a16="http://schemas.microsoft.com/office/drawing/2014/main" id="{5F131181-F5F0-4581-9905-0FACD92EEF9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77" y="428"/>
                <a:ext cx="11" cy="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+ </a:t>
                </a:r>
              </a:p>
            </xdr:txBody>
          </xdr:sp>
          <xdr:sp macro="" textlink="">
            <xdr:nvSpPr>
              <xdr:cNvPr id="2064" name="Rectangle 16">
                <a:extLst>
                  <a:ext uri="{FF2B5EF4-FFF2-40B4-BE49-F238E27FC236}">
                    <a16:creationId xmlns:a16="http://schemas.microsoft.com/office/drawing/2014/main" id="{1BB649BF-C8C6-4282-9B54-29DE3A64288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88" y="428"/>
                <a:ext cx="38" cy="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NDAS </a:t>
                </a:r>
              </a:p>
            </xdr:txBody>
          </xdr:sp>
          <xdr:sp macro="" textlink="">
            <xdr:nvSpPr>
              <xdr:cNvPr id="2065" name="Rectangle 17">
                <a:extLst>
                  <a:ext uri="{FF2B5EF4-FFF2-40B4-BE49-F238E27FC236}">
                    <a16:creationId xmlns:a16="http://schemas.microsoft.com/office/drawing/2014/main" id="{090A2EB9-B314-4A66-9781-EC19FC6AE407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4" y="428"/>
                <a:ext cx="7" cy="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–</a:t>
                </a:r>
              </a:p>
            </xdr:txBody>
          </xdr:sp>
          <xdr:sp macro="" textlink="">
            <xdr:nvSpPr>
              <xdr:cNvPr id="2066" name="Rectangle 18">
                <a:extLst>
                  <a:ext uri="{FF2B5EF4-FFF2-40B4-BE49-F238E27FC236}">
                    <a16:creationId xmlns:a16="http://schemas.microsoft.com/office/drawing/2014/main" id="{C69DB24C-7338-410D-A743-BDF9A48268F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35" y="428"/>
                <a:ext cx="23" cy="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Gtr </a:t>
                </a:r>
              </a:p>
            </xdr:txBody>
          </xdr:sp>
          <xdr:sp macro="" textlink="">
            <xdr:nvSpPr>
              <xdr:cNvPr id="2067" name="Rectangle 19">
                <a:extLst>
                  <a:ext uri="{FF2B5EF4-FFF2-40B4-BE49-F238E27FC236}">
                    <a16:creationId xmlns:a16="http://schemas.microsoft.com/office/drawing/2014/main" id="{6CFC073A-5D8A-45C6-B97D-1EB7B6C5EA8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59" y="428"/>
                <a:ext cx="11" cy="1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+ </a:t>
                </a:r>
              </a:p>
            </xdr:txBody>
          </xdr:sp>
          <xdr:sp macro="" textlink="">
            <xdr:nvSpPr>
              <xdr:cNvPr id="2068" name="Rectangle 20">
                <a:extLst>
                  <a:ext uri="{FF2B5EF4-FFF2-40B4-BE49-F238E27FC236}">
                    <a16:creationId xmlns:a16="http://schemas.microsoft.com/office/drawing/2014/main" id="{E69174C9-2C2E-42D5-A5C5-98B6DCA6652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8" y="428"/>
                <a:ext cx="36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Delta</a:t>
                </a:r>
              </a:p>
            </xdr:txBody>
          </xdr:sp>
          <xdr:sp macro="" textlink="">
            <xdr:nvSpPr>
              <xdr:cNvPr id="2069" name="Rectangle 21">
                <a:extLst>
                  <a:ext uri="{FF2B5EF4-FFF2-40B4-BE49-F238E27FC236}">
                    <a16:creationId xmlns:a16="http://schemas.microsoft.com/office/drawing/2014/main" id="{E6BF8634-1003-45B3-A84E-CE964B5FFCC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46" y="292"/>
                <a:ext cx="311" cy="2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1600" b="1" i="0" u="none" strike="noStrike" baseline="0">
                    <a:solidFill>
                      <a:srgbClr val="000000"/>
                    </a:solidFill>
                    <a:latin typeface="Calibri"/>
                  </a:rPr>
                  <a:t>Measuring DAS Noise Contribution</a:t>
                </a:r>
              </a:p>
            </xdr:txBody>
          </xdr:sp>
          <xdr:sp macro="" textlink="">
            <xdr:nvSpPr>
              <xdr:cNvPr id="2070" name="Rectangle 22">
                <a:extLst>
                  <a:ext uri="{FF2B5EF4-FFF2-40B4-BE49-F238E27FC236}">
                    <a16:creationId xmlns:a16="http://schemas.microsoft.com/office/drawing/2014/main" id="{FEFAB5A5-6C60-4DE8-87B1-F774155726F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5" y="387"/>
                <a:ext cx="41" cy="2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71" name="Rectangle 23">
                <a:extLst>
                  <a:ext uri="{FF2B5EF4-FFF2-40B4-BE49-F238E27FC236}">
                    <a16:creationId xmlns:a16="http://schemas.microsoft.com/office/drawing/2014/main" id="{9C6622CA-5EEB-46BE-8BCE-F177122C272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3" y="383"/>
                <a:ext cx="47" cy="22"/>
              </a:xfrm>
              <a:prstGeom prst="rect">
                <a:avLst/>
              </a:pr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72" name="Rectangle 24">
                <a:extLst>
                  <a:ext uri="{FF2B5EF4-FFF2-40B4-BE49-F238E27FC236}">
                    <a16:creationId xmlns:a16="http://schemas.microsoft.com/office/drawing/2014/main" id="{EB701EFD-1FE1-47E8-A437-C0C509966C7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3" y="385"/>
                <a:ext cx="41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Booster</a:t>
                </a:r>
              </a:p>
            </xdr:txBody>
          </xdr:sp>
          <xdr:sp macro="" textlink="">
            <xdr:nvSpPr>
              <xdr:cNvPr id="2073" name="Freeform 25">
                <a:extLst>
                  <a:ext uri="{FF2B5EF4-FFF2-40B4-BE49-F238E27FC236}">
                    <a16:creationId xmlns:a16="http://schemas.microsoft.com/office/drawing/2014/main" id="{D761F6B8-5B1E-4412-9512-CCB80918009B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3" y="355"/>
                <a:ext cx="45" cy="20"/>
              </a:xfrm>
              <a:custGeom>
                <a:avLst/>
                <a:gdLst>
                  <a:gd name="T0" fmla="*/ 45 w 45"/>
                  <a:gd name="T1" fmla="*/ 20 h 20"/>
                  <a:gd name="T2" fmla="*/ 0 w 45"/>
                  <a:gd name="T3" fmla="*/ 2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</a:cxnLst>
                <a:rect l="0" t="0" r="r" b="b"/>
                <a:pathLst>
                  <a:path w="45" h="20">
                    <a:moveTo>
                      <a:pt x="45" y="20"/>
                    </a:moveTo>
                    <a:cubicBezTo>
                      <a:pt x="29" y="0"/>
                      <a:pt x="11" y="0"/>
                      <a:pt x="0" y="20"/>
                    </a:cubicBezTo>
                  </a:path>
                </a:pathLst>
              </a:cu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74" name="Freeform 26">
                <a:extLst>
                  <a:ext uri="{FF2B5EF4-FFF2-40B4-BE49-F238E27FC236}">
                    <a16:creationId xmlns:a16="http://schemas.microsoft.com/office/drawing/2014/main" id="{762A86F8-333A-4CD3-8345-FB5B5DC6BCB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09" y="370"/>
                <a:ext cx="10" cy="13"/>
              </a:xfrm>
              <a:custGeom>
                <a:avLst/>
                <a:gdLst>
                  <a:gd name="T0" fmla="*/ 2 w 126"/>
                  <a:gd name="T1" fmla="*/ 156 h 156"/>
                  <a:gd name="T2" fmla="*/ 0 w 126"/>
                  <a:gd name="T3" fmla="*/ 0 h 156"/>
                  <a:gd name="T4" fmla="*/ 126 w 126"/>
                  <a:gd name="T5" fmla="*/ 61 h 156"/>
                  <a:gd name="T6" fmla="*/ 126 w 126"/>
                  <a:gd name="T7" fmla="*/ 61 h 156"/>
                  <a:gd name="T8" fmla="*/ 2 w 126"/>
                  <a:gd name="T9" fmla="*/ 156 h 15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26" h="156">
                    <a:moveTo>
                      <a:pt x="2" y="156"/>
                    </a:moveTo>
                    <a:lnTo>
                      <a:pt x="0" y="0"/>
                    </a:lnTo>
                    <a:cubicBezTo>
                      <a:pt x="30" y="39"/>
                      <a:pt x="77" y="62"/>
                      <a:pt x="126" y="61"/>
                    </a:cubicBezTo>
                    <a:lnTo>
                      <a:pt x="126" y="61"/>
                    </a:lnTo>
                    <a:lnTo>
                      <a:pt x="2" y="156"/>
                    </a:lnTo>
                    <a:close/>
                  </a:path>
                </a:pathLst>
              </a:custGeom>
              <a:solidFill>
                <a:srgbClr val="00000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075" name="Freeform 27">
                <a:extLst>
                  <a:ext uri="{FF2B5EF4-FFF2-40B4-BE49-F238E27FC236}">
                    <a16:creationId xmlns:a16="http://schemas.microsoft.com/office/drawing/2014/main" id="{F3F4D67D-AABF-4BC0-8AB4-9C8692437292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2" y="415"/>
                <a:ext cx="33" cy="24"/>
              </a:xfrm>
              <a:custGeom>
                <a:avLst/>
                <a:gdLst>
                  <a:gd name="T0" fmla="*/ 0 w 46"/>
                  <a:gd name="T1" fmla="*/ 32 h 32"/>
                  <a:gd name="T2" fmla="*/ 46 w 46"/>
                  <a:gd name="T3" fmla="*/ 0 h 3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</a:cxnLst>
                <a:rect l="0" t="0" r="r" b="b"/>
                <a:pathLst>
                  <a:path w="46" h="32">
                    <a:moveTo>
                      <a:pt x="0" y="32"/>
                    </a:moveTo>
                    <a:cubicBezTo>
                      <a:pt x="21" y="32"/>
                      <a:pt x="39" y="19"/>
                      <a:pt x="46" y="0"/>
                    </a:cubicBezTo>
                  </a:path>
                </a:pathLst>
              </a:cu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76" name="Freeform 28">
                <a:extLst>
                  <a:ext uri="{FF2B5EF4-FFF2-40B4-BE49-F238E27FC236}">
                    <a16:creationId xmlns:a16="http://schemas.microsoft.com/office/drawing/2014/main" id="{251B15F4-DC9E-4B6E-A71E-EAB89D207D4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12" y="338"/>
                <a:ext cx="65" cy="27"/>
              </a:xfrm>
              <a:custGeom>
                <a:avLst/>
                <a:gdLst>
                  <a:gd name="T0" fmla="*/ 65 w 65"/>
                  <a:gd name="T1" fmla="*/ 27 h 27"/>
                  <a:gd name="T2" fmla="*/ 0 w 65"/>
                  <a:gd name="T3" fmla="*/ 5 h 2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</a:cxnLst>
                <a:rect l="0" t="0" r="r" b="b"/>
                <a:pathLst>
                  <a:path w="65" h="27">
                    <a:moveTo>
                      <a:pt x="65" y="27"/>
                    </a:moveTo>
                    <a:cubicBezTo>
                      <a:pt x="50" y="9"/>
                      <a:pt x="24" y="0"/>
                      <a:pt x="0" y="5"/>
                    </a:cubicBezTo>
                  </a:path>
                </a:pathLst>
              </a:cu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77" name="Oval 29">
                <a:extLst>
                  <a:ext uri="{FF2B5EF4-FFF2-40B4-BE49-F238E27FC236}">
                    <a16:creationId xmlns:a16="http://schemas.microsoft.com/office/drawing/2014/main" id="{5F1BE839-78B4-4B47-B2C0-5A1C5B88EA27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75" y="363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078" name="Oval 30">
                <a:extLst>
                  <a:ext uri="{FF2B5EF4-FFF2-40B4-BE49-F238E27FC236}">
                    <a16:creationId xmlns:a16="http://schemas.microsoft.com/office/drawing/2014/main" id="{E27DAC52-F1FA-4CEF-8350-5F404CCE0B0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75" y="363"/>
                <a:ext cx="4" cy="4"/>
              </a:xfrm>
              <a:prstGeom prst="ellipse">
                <a:avLst/>
              </a:pr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79" name="Oval 31">
                <a:extLst>
                  <a:ext uri="{FF2B5EF4-FFF2-40B4-BE49-F238E27FC236}">
                    <a16:creationId xmlns:a16="http://schemas.microsoft.com/office/drawing/2014/main" id="{C461C1F5-6639-487B-9822-B41B392CD3B2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5" y="373"/>
                <a:ext cx="4" cy="4"/>
              </a:xfrm>
              <a:prstGeom prst="ellipse">
                <a:avLst/>
              </a:prstGeom>
              <a:solidFill>
                <a:srgbClr val="FFFFFF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080" name="Oval 32">
                <a:extLst>
                  <a:ext uri="{FF2B5EF4-FFF2-40B4-BE49-F238E27FC236}">
                    <a16:creationId xmlns:a16="http://schemas.microsoft.com/office/drawing/2014/main" id="{0ED80D48-BD1B-427E-8C14-281F8DE0233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55" y="373"/>
                <a:ext cx="4" cy="4"/>
              </a:xfrm>
              <a:prstGeom prst="ellipse">
                <a:avLst/>
              </a:pr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81" name="Rectangle 33">
                <a:extLst>
                  <a:ext uri="{FF2B5EF4-FFF2-40B4-BE49-F238E27FC236}">
                    <a16:creationId xmlns:a16="http://schemas.microsoft.com/office/drawing/2014/main" id="{6FB578E7-7B0C-4B56-BF0D-1E920402E3A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73" y="383"/>
                <a:ext cx="56" cy="24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2" name="Rectangle 34">
                <a:extLst>
                  <a:ext uri="{FF2B5EF4-FFF2-40B4-BE49-F238E27FC236}">
                    <a16:creationId xmlns:a16="http://schemas.microsoft.com/office/drawing/2014/main" id="{5EFD6010-B266-4364-AD4D-23B4ACD7D907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73" y="383"/>
                <a:ext cx="56" cy="24"/>
              </a:xfrm>
              <a:prstGeom prst="rect">
                <a:avLst/>
              </a:pr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83" name="Rectangle 35">
                <a:extLst>
                  <a:ext uri="{FF2B5EF4-FFF2-40B4-BE49-F238E27FC236}">
                    <a16:creationId xmlns:a16="http://schemas.microsoft.com/office/drawing/2014/main" id="{7D969798-3D32-423E-8047-C0CDADE007D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91" y="381"/>
                <a:ext cx="23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Field </a:t>
                </a:r>
              </a:p>
            </xdr:txBody>
          </xdr:sp>
          <xdr:sp macro="" textlink="">
            <xdr:nvSpPr>
              <xdr:cNvPr id="2084" name="Rectangle 36">
                <a:extLst>
                  <a:ext uri="{FF2B5EF4-FFF2-40B4-BE49-F238E27FC236}">
                    <a16:creationId xmlns:a16="http://schemas.microsoft.com/office/drawing/2014/main" id="{FBEB10D3-0A7F-4717-B1C3-6F83F77A2A8B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83" y="394"/>
                <a:ext cx="40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Strength</a:t>
                </a:r>
              </a:p>
            </xdr:txBody>
          </xdr:sp>
          <xdr:sp macro="" textlink="">
            <xdr:nvSpPr>
              <xdr:cNvPr id="2085" name="Rectangle 37">
                <a:extLst>
                  <a:ext uri="{FF2B5EF4-FFF2-40B4-BE49-F238E27FC236}">
                    <a16:creationId xmlns:a16="http://schemas.microsoft.com/office/drawing/2014/main" id="{18447E95-4E1F-4253-8D7C-C898206BB4A3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5" y="359"/>
                <a:ext cx="57" cy="24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86" name="Rectangle 38">
                <a:extLst>
                  <a:ext uri="{FF2B5EF4-FFF2-40B4-BE49-F238E27FC236}">
                    <a16:creationId xmlns:a16="http://schemas.microsoft.com/office/drawing/2014/main" id="{F4CB389E-F3C9-4F71-BB33-9743FCD2F72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09" y="363"/>
                <a:ext cx="57" cy="24"/>
              </a:xfrm>
              <a:prstGeom prst="rect">
                <a:avLst/>
              </a:pr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87" name="Rectangle 39">
                <a:extLst>
                  <a:ext uri="{FF2B5EF4-FFF2-40B4-BE49-F238E27FC236}">
                    <a16:creationId xmlns:a16="http://schemas.microsoft.com/office/drawing/2014/main" id="{ED971A72-D604-45BB-BDBB-6AF8D637372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23" y="358"/>
                <a:ext cx="24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Field </a:t>
                </a:r>
              </a:p>
            </xdr:txBody>
          </xdr:sp>
          <xdr:sp macro="" textlink="">
            <xdr:nvSpPr>
              <xdr:cNvPr id="2088" name="Rectangle 40">
                <a:extLst>
                  <a:ext uri="{FF2B5EF4-FFF2-40B4-BE49-F238E27FC236}">
                    <a16:creationId xmlns:a16="http://schemas.microsoft.com/office/drawing/2014/main" id="{C3E7F2EC-0E59-42A8-94D2-8D8F900A954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1014" y="371"/>
                <a:ext cx="41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Strength</a:t>
                </a:r>
              </a:p>
            </xdr:txBody>
          </xdr:sp>
          <xdr:sp macro="" textlink="">
            <xdr:nvSpPr>
              <xdr:cNvPr id="2089" name="Freeform 41">
                <a:extLst>
                  <a:ext uri="{FF2B5EF4-FFF2-40B4-BE49-F238E27FC236}">
                    <a16:creationId xmlns:a16="http://schemas.microsoft.com/office/drawing/2014/main" id="{40D78F90-CC67-4959-B27E-2C34E47F17F4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84" y="370"/>
                <a:ext cx="21" cy="3"/>
              </a:xfrm>
              <a:custGeom>
                <a:avLst/>
                <a:gdLst>
                  <a:gd name="T0" fmla="*/ 0 w 21"/>
                  <a:gd name="T1" fmla="*/ 0 h 3"/>
                  <a:gd name="T2" fmla="*/ 21 w 21"/>
                  <a:gd name="T3" fmla="*/ 3 h 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</a:cxnLst>
                <a:rect l="0" t="0" r="r" b="b"/>
                <a:pathLst>
                  <a:path w="21" h="3">
                    <a:moveTo>
                      <a:pt x="0" y="0"/>
                    </a:moveTo>
                    <a:cubicBezTo>
                      <a:pt x="6" y="2"/>
                      <a:pt x="13" y="3"/>
                      <a:pt x="21" y="3"/>
                    </a:cubicBezTo>
                  </a:path>
                </a:pathLst>
              </a:cu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90" name="Freeform 42">
                <a:extLst>
                  <a:ext uri="{FF2B5EF4-FFF2-40B4-BE49-F238E27FC236}">
                    <a16:creationId xmlns:a16="http://schemas.microsoft.com/office/drawing/2014/main" id="{53F29128-FA39-4E7D-8DBF-7B483244A08E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77" y="365"/>
                <a:ext cx="13" cy="11"/>
              </a:xfrm>
              <a:custGeom>
                <a:avLst/>
                <a:gdLst>
                  <a:gd name="T0" fmla="*/ 0 w 154"/>
                  <a:gd name="T1" fmla="*/ 0 h 140"/>
                  <a:gd name="T2" fmla="*/ 154 w 154"/>
                  <a:gd name="T3" fmla="*/ 29 h 140"/>
                  <a:gd name="T4" fmla="*/ 70 w 154"/>
                  <a:gd name="T5" fmla="*/ 140 h 140"/>
                  <a:gd name="T6" fmla="*/ 0 w 154"/>
                  <a:gd name="T7" fmla="*/ 0 h 14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154" h="140">
                    <a:moveTo>
                      <a:pt x="0" y="0"/>
                    </a:moveTo>
                    <a:lnTo>
                      <a:pt x="154" y="29"/>
                    </a:lnTo>
                    <a:cubicBezTo>
                      <a:pt x="110" y="51"/>
                      <a:pt x="79" y="92"/>
                      <a:pt x="70" y="140"/>
                    </a:cubicBez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091" name="Freeform 43">
                <a:extLst>
                  <a:ext uri="{FF2B5EF4-FFF2-40B4-BE49-F238E27FC236}">
                    <a16:creationId xmlns:a16="http://schemas.microsoft.com/office/drawing/2014/main" id="{D51E28E1-4B3C-4FDE-992A-A9717B786D8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869" y="355"/>
                <a:ext cx="197" cy="96"/>
              </a:xfrm>
              <a:custGeom>
                <a:avLst/>
                <a:gdLst>
                  <a:gd name="T0" fmla="*/ 0 w 197"/>
                  <a:gd name="T1" fmla="*/ 96 h 96"/>
                  <a:gd name="T2" fmla="*/ 0 w 197"/>
                  <a:gd name="T3" fmla="*/ 0 h 96"/>
                  <a:gd name="T4" fmla="*/ 197 w 197"/>
                  <a:gd name="T5" fmla="*/ 0 h 9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</a:cxnLst>
                <a:rect l="0" t="0" r="r" b="b"/>
                <a:pathLst>
                  <a:path w="197" h="96">
                    <a:moveTo>
                      <a:pt x="0" y="96"/>
                    </a:moveTo>
                    <a:lnTo>
                      <a:pt x="0" y="0"/>
                    </a:lnTo>
                    <a:lnTo>
                      <a:pt x="197" y="0"/>
                    </a:lnTo>
                  </a:path>
                </a:pathLst>
              </a:cu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92" name="Rectangle 44">
                <a:extLst>
                  <a:ext uri="{FF2B5EF4-FFF2-40B4-BE49-F238E27FC236}">
                    <a16:creationId xmlns:a16="http://schemas.microsoft.com/office/drawing/2014/main" id="{DDA59BD4-8CAE-427A-9533-680EF5D13FC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71" y="429"/>
                <a:ext cx="8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In</a:t>
                </a:r>
              </a:p>
            </xdr:txBody>
          </xdr:sp>
          <xdr:sp macro="" textlink="">
            <xdr:nvSpPr>
              <xdr:cNvPr id="2093" name="Rectangle 45">
                <a:extLst>
                  <a:ext uri="{FF2B5EF4-FFF2-40B4-BE49-F238E27FC236}">
                    <a16:creationId xmlns:a16="http://schemas.microsoft.com/office/drawing/2014/main" id="{36015C54-887B-406B-A364-CBE38C300398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79" y="429"/>
                <a:ext cx="3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-</a:t>
                </a:r>
              </a:p>
            </xdr:txBody>
          </xdr:sp>
          <xdr:sp macro="" textlink="">
            <xdr:nvSpPr>
              <xdr:cNvPr id="2094" name="Rectangle 46">
                <a:extLst>
                  <a:ext uri="{FF2B5EF4-FFF2-40B4-BE49-F238E27FC236}">
                    <a16:creationId xmlns:a16="http://schemas.microsoft.com/office/drawing/2014/main" id="{C455C5E6-8341-4155-B393-BC334A51649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81" y="429"/>
                <a:ext cx="39" cy="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Building</a:t>
                </a:r>
              </a:p>
            </xdr:txBody>
          </xdr:sp>
          <xdr:sp macro="" textlink="">
            <xdr:nvSpPr>
              <xdr:cNvPr id="2095" name="Freeform 47">
                <a:extLst>
                  <a:ext uri="{FF2B5EF4-FFF2-40B4-BE49-F238E27FC236}">
                    <a16:creationId xmlns:a16="http://schemas.microsoft.com/office/drawing/2014/main" id="{2A04CD18-1E3D-4DA7-8699-AB9824EA3B4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68" y="327"/>
                <a:ext cx="43" cy="21"/>
              </a:xfrm>
              <a:custGeom>
                <a:avLst/>
                <a:gdLst>
                  <a:gd name="T0" fmla="*/ 0 w 43"/>
                  <a:gd name="T1" fmla="*/ 0 h 21"/>
                  <a:gd name="T2" fmla="*/ 43 w 43"/>
                  <a:gd name="T3" fmla="*/ 0 h 21"/>
                  <a:gd name="T4" fmla="*/ 22 w 43"/>
                  <a:gd name="T5" fmla="*/ 21 h 21"/>
                  <a:gd name="T6" fmla="*/ 0 w 43"/>
                  <a:gd name="T7" fmla="*/ 0 h 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43" h="21">
                    <a:moveTo>
                      <a:pt x="0" y="0"/>
                    </a:moveTo>
                    <a:lnTo>
                      <a:pt x="43" y="0"/>
                    </a:lnTo>
                    <a:lnTo>
                      <a:pt x="22" y="21"/>
                    </a:lnTo>
                    <a:lnTo>
                      <a:pt x="0" y="0"/>
                    </a:lnTo>
                  </a:path>
                </a:pathLst>
              </a:cu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96" name="Freeform 48">
                <a:extLst>
                  <a:ext uri="{FF2B5EF4-FFF2-40B4-BE49-F238E27FC236}">
                    <a16:creationId xmlns:a16="http://schemas.microsoft.com/office/drawing/2014/main" id="{3F1A6CBE-40F0-48C8-AA74-05DD70F738C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49" y="348"/>
                <a:ext cx="41" cy="43"/>
              </a:xfrm>
              <a:custGeom>
                <a:avLst/>
                <a:gdLst>
                  <a:gd name="T0" fmla="*/ 0 w 41"/>
                  <a:gd name="T1" fmla="*/ 43 h 43"/>
                  <a:gd name="T2" fmla="*/ 41 w 41"/>
                  <a:gd name="T3" fmla="*/ 43 h 43"/>
                  <a:gd name="T4" fmla="*/ 41 w 41"/>
                  <a:gd name="T5" fmla="*/ 0 h 4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</a:cxnLst>
                <a:rect l="0" t="0" r="r" b="b"/>
                <a:pathLst>
                  <a:path w="41" h="43">
                    <a:moveTo>
                      <a:pt x="0" y="43"/>
                    </a:moveTo>
                    <a:lnTo>
                      <a:pt x="41" y="43"/>
                    </a:lnTo>
                    <a:lnTo>
                      <a:pt x="41" y="0"/>
                    </a:lnTo>
                  </a:path>
                </a:pathLst>
              </a:cu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97" name="Freeform 49">
                <a:extLst>
                  <a:ext uri="{FF2B5EF4-FFF2-40B4-BE49-F238E27FC236}">
                    <a16:creationId xmlns:a16="http://schemas.microsoft.com/office/drawing/2014/main" id="{9CDEF618-4605-4CDC-A94B-42029BEC0278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35" y="335"/>
                <a:ext cx="208" cy="16"/>
              </a:xfrm>
              <a:custGeom>
                <a:avLst/>
                <a:gdLst>
                  <a:gd name="T0" fmla="*/ 0 w 208"/>
                  <a:gd name="T1" fmla="*/ 8 h 16"/>
                  <a:gd name="T2" fmla="*/ 122 w 208"/>
                  <a:gd name="T3" fmla="*/ 0 h 16"/>
                  <a:gd name="T4" fmla="*/ 95 w 208"/>
                  <a:gd name="T5" fmla="*/ 16 h 16"/>
                  <a:gd name="T6" fmla="*/ 208 w 208"/>
                  <a:gd name="T7" fmla="*/ 8 h 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208" h="16">
                    <a:moveTo>
                      <a:pt x="0" y="8"/>
                    </a:moveTo>
                    <a:lnTo>
                      <a:pt x="122" y="0"/>
                    </a:lnTo>
                    <a:lnTo>
                      <a:pt x="95" y="16"/>
                    </a:lnTo>
                    <a:lnTo>
                      <a:pt x="208" y="8"/>
                    </a:lnTo>
                  </a:path>
                </a:pathLst>
              </a:custGeom>
              <a:noFill/>
              <a:ln w="9525" cap="rnd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2098" name="Freeform 50">
                <a:extLst>
                  <a:ext uri="{FF2B5EF4-FFF2-40B4-BE49-F238E27FC236}">
                    <a16:creationId xmlns:a16="http://schemas.microsoft.com/office/drawing/2014/main" id="{17470C76-071A-4B36-9DE8-F07AF7AC2CCC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840" y="338"/>
                <a:ext cx="12" cy="11"/>
              </a:xfrm>
              <a:custGeom>
                <a:avLst/>
                <a:gdLst>
                  <a:gd name="T0" fmla="*/ 143 w 143"/>
                  <a:gd name="T1" fmla="*/ 60 h 139"/>
                  <a:gd name="T2" fmla="*/ 9 w 143"/>
                  <a:gd name="T3" fmla="*/ 139 h 139"/>
                  <a:gd name="T4" fmla="*/ 0 w 143"/>
                  <a:gd name="T5" fmla="*/ 0 h 139"/>
                  <a:gd name="T6" fmla="*/ 143 w 143"/>
                  <a:gd name="T7" fmla="*/ 60 h 13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</a:cxnLst>
                <a:rect l="0" t="0" r="r" b="b"/>
                <a:pathLst>
                  <a:path w="143" h="139">
                    <a:moveTo>
                      <a:pt x="143" y="60"/>
                    </a:moveTo>
                    <a:lnTo>
                      <a:pt x="9" y="139"/>
                    </a:lnTo>
                    <a:cubicBezTo>
                      <a:pt x="28" y="94"/>
                      <a:pt x="24" y="43"/>
                      <a:pt x="0" y="0"/>
                    </a:cubicBezTo>
                    <a:lnTo>
                      <a:pt x="143" y="60"/>
                    </a:lnTo>
                    <a:close/>
                  </a:path>
                </a:pathLst>
              </a:custGeom>
              <a:solidFill>
                <a:srgbClr val="000000"/>
              </a:solidFill>
              <a:ln w="0">
                <a:solidFill>
                  <a:srgbClr val="000000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2099" name="Rectangle 51">
                <a:extLst>
                  <a:ext uri="{FF2B5EF4-FFF2-40B4-BE49-F238E27FC236}">
                    <a16:creationId xmlns:a16="http://schemas.microsoft.com/office/drawing/2014/main" id="{7E299216-8AD0-49FD-8930-0B9E07A3181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39" y="336"/>
                <a:ext cx="9" cy="13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00" name="Rectangle 52">
                <a:extLst>
                  <a:ext uri="{FF2B5EF4-FFF2-40B4-BE49-F238E27FC236}">
                    <a16:creationId xmlns:a16="http://schemas.microsoft.com/office/drawing/2014/main" id="{7758039D-D983-48F1-A040-7FEF919D8AF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39" y="336"/>
                <a:ext cx="3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f</a:t>
                </a:r>
              </a:p>
            </xdr:txBody>
          </xdr:sp>
          <xdr:sp macro="" textlink="">
            <xdr:nvSpPr>
              <xdr:cNvPr id="2101" name="Rectangle 53">
                <a:extLst>
                  <a:ext uri="{FF2B5EF4-FFF2-40B4-BE49-F238E27FC236}">
                    <a16:creationId xmlns:a16="http://schemas.microsoft.com/office/drawing/2014/main" id="{30F9F90A-E90C-4DC9-9EED-EB8F543C65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4" y="336"/>
                <a:ext cx="5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1</a:t>
                </a:r>
              </a:p>
            </xdr:txBody>
          </xdr:sp>
          <xdr:sp macro="" textlink="">
            <xdr:nvSpPr>
              <xdr:cNvPr id="2102" name="Rectangle 54">
                <a:extLst>
                  <a:ext uri="{FF2B5EF4-FFF2-40B4-BE49-F238E27FC236}">
                    <a16:creationId xmlns:a16="http://schemas.microsoft.com/office/drawing/2014/main" id="{4C90E653-F3AC-4F22-B127-FA81BC5229C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4" y="345"/>
                <a:ext cx="41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Host TX</a:t>
                </a:r>
              </a:p>
            </xdr:txBody>
          </xdr:sp>
          <xdr:sp macro="" textlink="">
            <xdr:nvSpPr>
              <xdr:cNvPr id="2103" name="Rectangle 55">
                <a:extLst>
                  <a:ext uri="{FF2B5EF4-FFF2-40B4-BE49-F238E27FC236}">
                    <a16:creationId xmlns:a16="http://schemas.microsoft.com/office/drawing/2014/main" id="{ECADD5E6-A37E-4B95-97E3-15B98F8B9E1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22" y="359"/>
                <a:ext cx="27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Rcc     </a:t>
                </a:r>
              </a:p>
            </xdr:txBody>
          </xdr:sp>
          <xdr:sp macro="" textlink="">
            <xdr:nvSpPr>
              <xdr:cNvPr id="2104" name="Rectangle 56">
                <a:extLst>
                  <a:ext uri="{FF2B5EF4-FFF2-40B4-BE49-F238E27FC236}">
                    <a16:creationId xmlns:a16="http://schemas.microsoft.com/office/drawing/2014/main" id="{99129CA4-FCA5-47EE-9366-C4A49E06CD5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9" y="359"/>
                <a:ext cx="8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= </a:t>
                </a:r>
              </a:p>
            </xdr:txBody>
          </xdr:sp>
          <xdr:sp macro="" textlink="">
            <xdr:nvSpPr>
              <xdr:cNvPr id="2105" name="Rectangle 57">
                <a:extLst>
                  <a:ext uri="{FF2B5EF4-FFF2-40B4-BE49-F238E27FC236}">
                    <a16:creationId xmlns:a16="http://schemas.microsoft.com/office/drawing/2014/main" id="{C381B088-A518-435E-A4BC-DB63D95EB145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7" y="359"/>
                <a:ext cx="166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Measured receive control channel </a:t>
                </a:r>
              </a:p>
            </xdr:txBody>
          </xdr:sp>
          <xdr:sp macro="" textlink="">
            <xdr:nvSpPr>
              <xdr:cNvPr id="2106" name="Rectangle 58">
                <a:extLst>
                  <a:ext uri="{FF2B5EF4-FFF2-40B4-BE49-F238E27FC236}">
                    <a16:creationId xmlns:a16="http://schemas.microsoft.com/office/drawing/2014/main" id="{00927FD2-1FCF-4C66-A876-4268771AD9E3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8" y="359"/>
                <a:ext cx="4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(</a:t>
                </a:r>
              </a:p>
            </xdr:txBody>
          </xdr:sp>
          <xdr:sp macro="" textlink="">
            <xdr:nvSpPr>
              <xdr:cNvPr id="2107" name="Rectangle 59">
                <a:extLst>
                  <a:ext uri="{FF2B5EF4-FFF2-40B4-BE49-F238E27FC236}">
                    <a16:creationId xmlns:a16="http://schemas.microsoft.com/office/drawing/2014/main" id="{5AFA9963-1BB5-4CA5-BFAA-6E9B6D96FA9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2" y="359"/>
                <a:ext cx="24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dBm</a:t>
                </a:r>
              </a:p>
            </xdr:txBody>
          </xdr:sp>
          <xdr:sp macro="" textlink="">
            <xdr:nvSpPr>
              <xdr:cNvPr id="2108" name="Rectangle 60">
                <a:extLst>
                  <a:ext uri="{FF2B5EF4-FFF2-40B4-BE49-F238E27FC236}">
                    <a16:creationId xmlns:a16="http://schemas.microsoft.com/office/drawing/2014/main" id="{A49A2C99-F560-452F-AB02-5C99CF4DFAC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32" y="359"/>
                <a:ext cx="4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)</a:t>
                </a:r>
              </a:p>
            </xdr:txBody>
          </xdr:sp>
          <xdr:sp macro="" textlink="">
            <xdr:nvSpPr>
              <xdr:cNvPr id="2109" name="Rectangle 61">
                <a:extLst>
                  <a:ext uri="{FF2B5EF4-FFF2-40B4-BE49-F238E27FC236}">
                    <a16:creationId xmlns:a16="http://schemas.microsoft.com/office/drawing/2014/main" id="{EAA699D5-53A6-403D-B51B-72EB8982D0F2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22" y="373"/>
                <a:ext cx="32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NDAS </a:t>
                </a:r>
              </a:p>
            </xdr:txBody>
          </xdr:sp>
          <xdr:sp macro="" textlink="">
            <xdr:nvSpPr>
              <xdr:cNvPr id="2110" name="Rectangle 62">
                <a:extLst>
                  <a:ext uri="{FF2B5EF4-FFF2-40B4-BE49-F238E27FC236}">
                    <a16:creationId xmlns:a16="http://schemas.microsoft.com/office/drawing/2014/main" id="{C9F42974-1EA3-404F-A618-14EBF75FF38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9" y="373"/>
                <a:ext cx="8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= </a:t>
                </a:r>
              </a:p>
            </xdr:txBody>
          </xdr:sp>
          <xdr:sp macro="" textlink="">
            <xdr:nvSpPr>
              <xdr:cNvPr id="2111" name="Rectangle 63">
                <a:extLst>
                  <a:ext uri="{FF2B5EF4-FFF2-40B4-BE49-F238E27FC236}">
                    <a16:creationId xmlns:a16="http://schemas.microsoft.com/office/drawing/2014/main" id="{EBDC5DD6-E40C-4418-A12A-2D72D9E531C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7" y="373"/>
                <a:ext cx="180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Measured noise at output of booster </a:t>
                </a:r>
              </a:p>
            </xdr:txBody>
          </xdr:sp>
          <xdr:sp macro="" textlink="">
            <xdr:nvSpPr>
              <xdr:cNvPr id="2112" name="Rectangle 64">
                <a:extLst>
                  <a:ext uri="{FF2B5EF4-FFF2-40B4-BE49-F238E27FC236}">
                    <a16:creationId xmlns:a16="http://schemas.microsoft.com/office/drawing/2014/main" id="{67E1436E-6E77-4E6D-814C-B32921B3C398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0" y="373"/>
                <a:ext cx="4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(</a:t>
                </a:r>
              </a:p>
            </xdr:txBody>
          </xdr:sp>
          <xdr:sp macro="" textlink="">
            <xdr:nvSpPr>
              <xdr:cNvPr id="2113" name="Rectangle 65">
                <a:extLst>
                  <a:ext uri="{FF2B5EF4-FFF2-40B4-BE49-F238E27FC236}">
                    <a16:creationId xmlns:a16="http://schemas.microsoft.com/office/drawing/2014/main" id="{1130F9F9-64B4-46D0-B1A0-57E0A6CE378C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4" y="373"/>
                <a:ext cx="23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dBm</a:t>
                </a:r>
              </a:p>
            </xdr:txBody>
          </xdr:sp>
          <xdr:sp macro="" textlink="">
            <xdr:nvSpPr>
              <xdr:cNvPr id="2114" name="Rectangle 66">
                <a:extLst>
                  <a:ext uri="{FF2B5EF4-FFF2-40B4-BE49-F238E27FC236}">
                    <a16:creationId xmlns:a16="http://schemas.microsoft.com/office/drawing/2014/main" id="{F92FBA24-1DD8-40A8-A5DA-1984A0CBA751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44" y="373"/>
                <a:ext cx="3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)</a:t>
                </a:r>
              </a:p>
            </xdr:txBody>
          </xdr:sp>
          <xdr:sp macro="" textlink="">
            <xdr:nvSpPr>
              <xdr:cNvPr id="2115" name="Rectangle 67">
                <a:extLst>
                  <a:ext uri="{FF2B5EF4-FFF2-40B4-BE49-F238E27FC236}">
                    <a16:creationId xmlns:a16="http://schemas.microsoft.com/office/drawing/2014/main" id="{94BC4B34-E48D-41AB-BBB8-255106023FA2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22" y="385"/>
                <a:ext cx="29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Gtr      </a:t>
                </a:r>
              </a:p>
            </xdr:txBody>
          </xdr:sp>
          <xdr:sp macro="" textlink="">
            <xdr:nvSpPr>
              <xdr:cNvPr id="2116" name="Rectangle 68">
                <a:extLst>
                  <a:ext uri="{FF2B5EF4-FFF2-40B4-BE49-F238E27FC236}">
                    <a16:creationId xmlns:a16="http://schemas.microsoft.com/office/drawing/2014/main" id="{2FBCFE62-E59D-4D2E-870B-F721124A10C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0" y="385"/>
                <a:ext cx="8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= </a:t>
                </a:r>
              </a:p>
            </xdr:txBody>
          </xdr:sp>
          <xdr:sp macro="" textlink="">
            <xdr:nvSpPr>
              <xdr:cNvPr id="2117" name="Rectangle 69">
                <a:extLst>
                  <a:ext uri="{FF2B5EF4-FFF2-40B4-BE49-F238E27FC236}">
                    <a16:creationId xmlns:a16="http://schemas.microsoft.com/office/drawing/2014/main" id="{1AD1BB00-40C0-4C96-AA29-28D6ACEA7F7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7" y="385"/>
                <a:ext cx="115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Transmit power of GTR </a:t>
                </a:r>
              </a:p>
            </xdr:txBody>
          </xdr:sp>
          <xdr:sp macro="" textlink="">
            <xdr:nvSpPr>
              <xdr:cNvPr id="2118" name="Rectangle 70">
                <a:extLst>
                  <a:ext uri="{FF2B5EF4-FFF2-40B4-BE49-F238E27FC236}">
                    <a16:creationId xmlns:a16="http://schemas.microsoft.com/office/drawing/2014/main" id="{61E0EB58-6FC6-4C8B-A613-D5B031C0A41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62" y="385"/>
                <a:ext cx="24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8000 </a:t>
                </a:r>
              </a:p>
            </xdr:txBody>
          </xdr:sp>
          <xdr:sp macro="" textlink="">
            <xdr:nvSpPr>
              <xdr:cNvPr id="2119" name="Rectangle 71">
                <a:extLst>
                  <a:ext uri="{FF2B5EF4-FFF2-40B4-BE49-F238E27FC236}">
                    <a16:creationId xmlns:a16="http://schemas.microsoft.com/office/drawing/2014/main" id="{86D29CBA-304A-4033-8A50-F73E886A1561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6" y="385"/>
                <a:ext cx="3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(</a:t>
                </a:r>
              </a:p>
            </xdr:txBody>
          </xdr:sp>
          <xdr:sp macro="" textlink="">
            <xdr:nvSpPr>
              <xdr:cNvPr id="2120" name="Rectangle 72">
                <a:extLst>
                  <a:ext uri="{FF2B5EF4-FFF2-40B4-BE49-F238E27FC236}">
                    <a16:creationId xmlns:a16="http://schemas.microsoft.com/office/drawing/2014/main" id="{FFAA244C-5849-4FD5-ACC0-5C015BDFD34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88" y="385"/>
                <a:ext cx="13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50 </a:t>
                </a:r>
              </a:p>
            </xdr:txBody>
          </xdr:sp>
          <xdr:sp macro="" textlink="">
            <xdr:nvSpPr>
              <xdr:cNvPr id="2121" name="Rectangle 73">
                <a:extLst>
                  <a:ext uri="{FF2B5EF4-FFF2-40B4-BE49-F238E27FC236}">
                    <a16:creationId xmlns:a16="http://schemas.microsoft.com/office/drawing/2014/main" id="{A33DC2EB-1676-4465-B960-3A91D300880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2" y="385"/>
                <a:ext cx="24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dBm</a:t>
                </a:r>
              </a:p>
            </xdr:txBody>
          </xdr:sp>
          <xdr:sp macro="" textlink="">
            <xdr:nvSpPr>
              <xdr:cNvPr id="2122" name="Rectangle 74">
                <a:extLst>
                  <a:ext uri="{FF2B5EF4-FFF2-40B4-BE49-F238E27FC236}">
                    <a16:creationId xmlns:a16="http://schemas.microsoft.com/office/drawing/2014/main" id="{1E5AFC19-D45C-4684-808E-6D9B9FE44CB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3" y="385"/>
                <a:ext cx="3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)</a:t>
                </a:r>
              </a:p>
            </xdr:txBody>
          </xdr:sp>
          <xdr:sp macro="" textlink="">
            <xdr:nvSpPr>
              <xdr:cNvPr id="2123" name="Rectangle 75">
                <a:extLst>
                  <a:ext uri="{FF2B5EF4-FFF2-40B4-BE49-F238E27FC236}">
                    <a16:creationId xmlns:a16="http://schemas.microsoft.com/office/drawing/2014/main" id="{EAEF72F2-8A97-4B42-A000-695820280DC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22" y="398"/>
                <a:ext cx="26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Delta </a:t>
                </a:r>
              </a:p>
            </xdr:txBody>
          </xdr:sp>
          <xdr:sp macro="" textlink="">
            <xdr:nvSpPr>
              <xdr:cNvPr id="2124" name="Rectangle 76">
                <a:extLst>
                  <a:ext uri="{FF2B5EF4-FFF2-40B4-BE49-F238E27FC236}">
                    <a16:creationId xmlns:a16="http://schemas.microsoft.com/office/drawing/2014/main" id="{DDDAC188-009C-4B7E-A0D7-7DC65382A0B2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48" y="398"/>
                <a:ext cx="8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= </a:t>
                </a:r>
              </a:p>
            </xdr:txBody>
          </xdr:sp>
          <xdr:sp macro="" textlink="">
            <xdr:nvSpPr>
              <xdr:cNvPr id="2125" name="Rectangle 77">
                <a:extLst>
                  <a:ext uri="{FF2B5EF4-FFF2-40B4-BE49-F238E27FC236}">
                    <a16:creationId xmlns:a16="http://schemas.microsoft.com/office/drawing/2014/main" id="{1BB48402-A9F0-4E29-A471-034D3C72B1D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656" y="398"/>
                <a:ext cx="75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Difference in Tx</a:t>
                </a:r>
              </a:p>
            </xdr:txBody>
          </xdr:sp>
          <xdr:sp macro="" textlink="">
            <xdr:nvSpPr>
              <xdr:cNvPr id="2126" name="Rectangle 78">
                <a:extLst>
                  <a:ext uri="{FF2B5EF4-FFF2-40B4-BE49-F238E27FC236}">
                    <a16:creationId xmlns:a16="http://schemas.microsoft.com/office/drawing/2014/main" id="{AE4C873D-1E5F-4D1B-95E3-38978EA99313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4" y="398"/>
                <a:ext cx="4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/</a:t>
                </a:r>
              </a:p>
            </xdr:txBody>
          </xdr:sp>
          <xdr:sp macro="" textlink="">
            <xdr:nvSpPr>
              <xdr:cNvPr id="2127" name="Rectangle 79">
                <a:extLst>
                  <a:ext uri="{FF2B5EF4-FFF2-40B4-BE49-F238E27FC236}">
                    <a16:creationId xmlns:a16="http://schemas.microsoft.com/office/drawing/2014/main" id="{1D1B268F-390D-4DFF-A2B2-3200169BD99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28" y="398"/>
                <a:ext cx="85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Rx budget for site </a:t>
                </a:r>
              </a:p>
            </xdr:txBody>
          </xdr:sp>
          <xdr:sp macro="" textlink="">
            <xdr:nvSpPr>
              <xdr:cNvPr id="2128" name="Rectangle 80">
                <a:extLst>
                  <a:ext uri="{FF2B5EF4-FFF2-40B4-BE49-F238E27FC236}">
                    <a16:creationId xmlns:a16="http://schemas.microsoft.com/office/drawing/2014/main" id="{23C3A80B-AD08-4FDA-A16C-5EDFC747E22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07" y="398"/>
                <a:ext cx="4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(</a:t>
                </a:r>
              </a:p>
            </xdr:txBody>
          </xdr:sp>
          <xdr:sp macro="" textlink="">
            <xdr:nvSpPr>
              <xdr:cNvPr id="2129" name="Rectangle 81">
                <a:extLst>
                  <a:ext uri="{FF2B5EF4-FFF2-40B4-BE49-F238E27FC236}">
                    <a16:creationId xmlns:a16="http://schemas.microsoft.com/office/drawing/2014/main" id="{056B1094-BC18-41CD-ACB7-B8D45E9996F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11" y="398"/>
                <a:ext cx="14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dB</a:t>
                </a:r>
              </a:p>
            </xdr:txBody>
          </xdr:sp>
          <xdr:sp macro="" textlink="">
            <xdr:nvSpPr>
              <xdr:cNvPr id="2130" name="Rectangle 82">
                <a:extLst>
                  <a:ext uri="{FF2B5EF4-FFF2-40B4-BE49-F238E27FC236}">
                    <a16:creationId xmlns:a16="http://schemas.microsoft.com/office/drawing/2014/main" id="{08C8C93B-E201-4D6F-8363-DA005494C12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823" y="398"/>
                <a:ext cx="3" cy="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)</a:t>
                </a:r>
              </a:p>
            </xdr:txBody>
          </xdr:sp>
          <xdr:sp macro="" textlink="">
            <xdr:nvSpPr>
              <xdr:cNvPr id="2131" name="Rectangle 83">
                <a:extLst>
                  <a:ext uri="{FF2B5EF4-FFF2-40B4-BE49-F238E27FC236}">
                    <a16:creationId xmlns:a16="http://schemas.microsoft.com/office/drawing/2014/main" id="{CBCA8EF3-98E2-4B55-B246-8FEAD488D83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09" y="441"/>
                <a:ext cx="72" cy="1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none" lIns="0" tIns="0" rIns="0" bIns="0" anchor="t">
                <a:spAutoFit/>
              </a:bodyPr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Client Antenna</a:t>
                </a:r>
              </a:p>
            </xdr:txBody>
          </xdr:sp>
        </xdr:grpSp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id="{3D6A8B4D-B8A8-4119-8A30-B5EF895473BA}"/>
                </a:ext>
              </a:extLst>
            </xdr:cNvPr>
            <xdr:cNvSpPr/>
          </xdr:nvSpPr>
          <xdr:spPr>
            <a:xfrm>
              <a:off x="7085388" y="2498912"/>
              <a:ext cx="2385653" cy="499756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98" name="Rectangle 97">
              <a:extLst>
                <a:ext uri="{FF2B5EF4-FFF2-40B4-BE49-F238E27FC236}">
                  <a16:creationId xmlns:a16="http://schemas.microsoft.com/office/drawing/2014/main" id="{02F79607-E2DA-4B69-B0E0-6F8C48607DDA}"/>
                </a:ext>
              </a:extLst>
            </xdr:cNvPr>
            <xdr:cNvSpPr/>
          </xdr:nvSpPr>
          <xdr:spPr>
            <a:xfrm>
              <a:off x="5520484" y="2998694"/>
              <a:ext cx="3406868" cy="35186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0" name="Rectangle 99">
              <a:extLst>
                <a:ext uri="{FF2B5EF4-FFF2-40B4-BE49-F238E27FC236}">
                  <a16:creationId xmlns:a16="http://schemas.microsoft.com/office/drawing/2014/main" id="{58C5EC91-0E7A-43BB-9808-C96329FD70FD}"/>
                </a:ext>
              </a:extLst>
            </xdr:cNvPr>
            <xdr:cNvSpPr/>
          </xdr:nvSpPr>
          <xdr:spPr>
            <a:xfrm>
              <a:off x="9477377" y="2579688"/>
              <a:ext cx="601382" cy="815694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1" name="Rectangle 100">
              <a:extLst>
                <a:ext uri="{FF2B5EF4-FFF2-40B4-BE49-F238E27FC236}">
                  <a16:creationId xmlns:a16="http://schemas.microsoft.com/office/drawing/2014/main" id="{254F13B7-58E0-4C61-B268-DE7ACB6D0AD8}"/>
                </a:ext>
              </a:extLst>
            </xdr:cNvPr>
            <xdr:cNvSpPr/>
          </xdr:nvSpPr>
          <xdr:spPr>
            <a:xfrm>
              <a:off x="9910669" y="2960593"/>
              <a:ext cx="1084169" cy="45026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2" name="Rectangle 101">
              <a:extLst>
                <a:ext uri="{FF2B5EF4-FFF2-40B4-BE49-F238E27FC236}">
                  <a16:creationId xmlns:a16="http://schemas.microsoft.com/office/drawing/2014/main" id="{45B7E0BA-436D-4DB5-B8FB-DE74BC7C059C}"/>
                </a:ext>
              </a:extLst>
            </xdr:cNvPr>
            <xdr:cNvSpPr/>
          </xdr:nvSpPr>
          <xdr:spPr>
            <a:xfrm>
              <a:off x="5986147" y="1802541"/>
              <a:ext cx="4804798" cy="35186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103" name="Rectangle 102">
              <a:extLst>
                <a:ext uri="{FF2B5EF4-FFF2-40B4-BE49-F238E27FC236}">
                  <a16:creationId xmlns:a16="http://schemas.microsoft.com/office/drawing/2014/main" id="{A8DDEF5E-E8AD-4E54-BF64-9F859CF41070}"/>
                </a:ext>
              </a:extLst>
            </xdr:cNvPr>
            <xdr:cNvSpPr/>
          </xdr:nvSpPr>
          <xdr:spPr>
            <a:xfrm>
              <a:off x="9652000" y="2476502"/>
              <a:ext cx="723849" cy="185139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9C901793-DFFD-4433-8A6C-CCD75C2BAC5E}"/>
              </a:ext>
            </a:extLst>
          </xdr:cNvPr>
          <xdr:cNvCxnSpPr/>
        </xdr:nvCxnSpPr>
        <xdr:spPr>
          <a:xfrm>
            <a:off x="8667750" y="611188"/>
            <a:ext cx="0" cy="89693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1156607</xdr:colOff>
      <xdr:row>0</xdr:row>
      <xdr:rowOff>87085</xdr:rowOff>
    </xdr:from>
    <xdr:to>
      <xdr:col>1</xdr:col>
      <xdr:colOff>118383</xdr:colOff>
      <xdr:row>1</xdr:row>
      <xdr:rowOff>171450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C5DCD06-D349-43B4-BA88-EAAEEE1C447E}"/>
            </a:ext>
          </a:extLst>
        </xdr:cNvPr>
        <xdr:cNvGrpSpPr/>
      </xdr:nvGrpSpPr>
      <xdr:grpSpPr>
        <a:xfrm>
          <a:off x="1156607" y="87085"/>
          <a:ext cx="2771776" cy="293915"/>
          <a:chOff x="1156607" y="87085"/>
          <a:chExt cx="2771776" cy="142875"/>
        </a:xfrm>
      </xdr:grpSpPr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5D3D858A-4E0E-46E6-965A-9123C6904A42}"/>
              </a:ext>
            </a:extLst>
          </xdr:cNvPr>
          <xdr:cNvCxnSpPr/>
        </xdr:nvCxnSpPr>
        <xdr:spPr>
          <a:xfrm>
            <a:off x="3928383" y="87085"/>
            <a:ext cx="0" cy="142875"/>
          </a:xfrm>
          <a:prstGeom prst="line">
            <a:avLst/>
          </a:prstGeom>
          <a:ln w="3810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5805DBB8-68EE-4C66-95E9-542EBAFDD5B9}"/>
              </a:ext>
            </a:extLst>
          </xdr:cNvPr>
          <xdr:cNvCxnSpPr/>
        </xdr:nvCxnSpPr>
        <xdr:spPr>
          <a:xfrm flipV="1">
            <a:off x="1156607" y="95250"/>
            <a:ext cx="2769054" cy="680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323850</xdr:colOff>
      <xdr:row>6</xdr:row>
      <xdr:rowOff>66675</xdr:rowOff>
    </xdr:from>
    <xdr:to>
      <xdr:col>9</xdr:col>
      <xdr:colOff>171450</xdr:colOff>
      <xdr:row>7</xdr:row>
      <xdr:rowOff>151040</xdr:rowOff>
    </xdr:to>
    <xdr:grpSp>
      <xdr:nvGrpSpPr>
        <xdr:cNvPr id="107" name="Group 106">
          <a:extLst>
            <a:ext uri="{FF2B5EF4-FFF2-40B4-BE49-F238E27FC236}">
              <a16:creationId xmlns:a16="http://schemas.microsoft.com/office/drawing/2014/main" id="{8ED79A6F-7535-473B-BFBC-51877BAF5EAB}"/>
            </a:ext>
          </a:extLst>
        </xdr:cNvPr>
        <xdr:cNvGrpSpPr/>
      </xdr:nvGrpSpPr>
      <xdr:grpSpPr>
        <a:xfrm flipH="1">
          <a:off x="7629525" y="1704975"/>
          <a:ext cx="1543050" cy="284390"/>
          <a:chOff x="1156607" y="87085"/>
          <a:chExt cx="2771776" cy="142875"/>
        </a:xfrm>
      </xdr:grpSpPr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716A3DBF-7430-4B45-9BA4-BA1F6B071B06}"/>
              </a:ext>
            </a:extLst>
          </xdr:cNvPr>
          <xdr:cNvCxnSpPr/>
        </xdr:nvCxnSpPr>
        <xdr:spPr>
          <a:xfrm>
            <a:off x="3928383" y="87085"/>
            <a:ext cx="0" cy="142875"/>
          </a:xfrm>
          <a:prstGeom prst="line">
            <a:avLst/>
          </a:prstGeom>
          <a:ln w="38100">
            <a:solidFill>
              <a:srgbClr val="FF0000"/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Connector 108">
            <a:extLst>
              <a:ext uri="{FF2B5EF4-FFF2-40B4-BE49-F238E27FC236}">
                <a16:creationId xmlns:a16="http://schemas.microsoft.com/office/drawing/2014/main" id="{AE1026EA-A27D-429D-8FF5-62330E22AFF4}"/>
              </a:ext>
            </a:extLst>
          </xdr:cNvPr>
          <xdr:cNvCxnSpPr/>
        </xdr:nvCxnSpPr>
        <xdr:spPr>
          <a:xfrm flipV="1">
            <a:off x="1156607" y="95250"/>
            <a:ext cx="2769054" cy="6804"/>
          </a:xfrm>
          <a:prstGeom prst="line">
            <a:avLst/>
          </a:prstGeom>
          <a:ln w="28575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4</xdr:row>
      <xdr:rowOff>38100</xdr:rowOff>
    </xdr:from>
    <xdr:to>
      <xdr:col>1</xdr:col>
      <xdr:colOff>438148</xdr:colOff>
      <xdr:row>5</xdr:row>
      <xdr:rowOff>161925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85A8AF0B-D225-4C04-B708-4B70E761E52A}"/>
            </a:ext>
          </a:extLst>
        </xdr:cNvPr>
        <xdr:cNvGrpSpPr/>
      </xdr:nvGrpSpPr>
      <xdr:grpSpPr>
        <a:xfrm>
          <a:off x="2428875" y="819150"/>
          <a:ext cx="1609723" cy="257175"/>
          <a:chOff x="1156607" y="87085"/>
          <a:chExt cx="2771776" cy="142875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1A1278F6-221C-408B-AE1F-15B5FA4EC7A9}"/>
              </a:ext>
            </a:extLst>
          </xdr:cNvPr>
          <xdr:cNvCxnSpPr/>
        </xdr:nvCxnSpPr>
        <xdr:spPr>
          <a:xfrm>
            <a:off x="3928383" y="87085"/>
            <a:ext cx="0" cy="142875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8C1578CA-2C44-4328-9581-3824098D3FAD}"/>
              </a:ext>
            </a:extLst>
          </xdr:cNvPr>
          <xdr:cNvCxnSpPr/>
        </xdr:nvCxnSpPr>
        <xdr:spPr>
          <a:xfrm flipV="1">
            <a:off x="1156607" y="95250"/>
            <a:ext cx="2769054" cy="6804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2171701</xdr:colOff>
      <xdr:row>15</xdr:row>
      <xdr:rowOff>47624</xdr:rowOff>
    </xdr:from>
    <xdr:to>
      <xdr:col>4</xdr:col>
      <xdr:colOff>390526</xdr:colOff>
      <xdr:row>17</xdr:row>
      <xdr:rowOff>28574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DBA14E75-FE5B-4233-B52A-DA2B0929F71C}"/>
            </a:ext>
          </a:extLst>
        </xdr:cNvPr>
        <xdr:cNvGrpSpPr/>
      </xdr:nvGrpSpPr>
      <xdr:grpSpPr>
        <a:xfrm>
          <a:off x="6991351" y="3848099"/>
          <a:ext cx="904875" cy="257175"/>
          <a:chOff x="1156607" y="87085"/>
          <a:chExt cx="2771776" cy="142875"/>
        </a:xfrm>
      </xdr:grpSpPr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3FF024E1-BFEF-46E8-9AB9-A101CF011E84}"/>
              </a:ext>
            </a:extLst>
          </xdr:cNvPr>
          <xdr:cNvCxnSpPr/>
        </xdr:nvCxnSpPr>
        <xdr:spPr>
          <a:xfrm>
            <a:off x="3928383" y="87085"/>
            <a:ext cx="0" cy="142875"/>
          </a:xfrm>
          <a:prstGeom prst="line">
            <a:avLst/>
          </a:prstGeom>
          <a:ln w="38100"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2092330C-4EDC-48C7-A3AE-8332795DE8C2}"/>
              </a:ext>
            </a:extLst>
          </xdr:cNvPr>
          <xdr:cNvCxnSpPr/>
        </xdr:nvCxnSpPr>
        <xdr:spPr>
          <a:xfrm flipV="1">
            <a:off x="1156607" y="95250"/>
            <a:ext cx="2769054" cy="6804"/>
          </a:xfrm>
          <a:prstGeom prst="line">
            <a:avLst/>
          </a:prstGeom>
          <a:ln w="28575"/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323850</xdr:colOff>
      <xdr:row>15</xdr:row>
      <xdr:rowOff>76200</xdr:rowOff>
    </xdr:from>
    <xdr:to>
      <xdr:col>3</xdr:col>
      <xdr:colOff>600075</xdr:colOff>
      <xdr:row>16</xdr:row>
      <xdr:rowOff>38100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A5768192-ED36-4A16-AA54-2962EFD9A993}"/>
            </a:ext>
          </a:extLst>
        </xdr:cNvPr>
        <xdr:cNvGrpSpPr/>
      </xdr:nvGrpSpPr>
      <xdr:grpSpPr>
        <a:xfrm flipH="1">
          <a:off x="3924300" y="3876675"/>
          <a:ext cx="1495425" cy="161925"/>
          <a:chOff x="1156607" y="87085"/>
          <a:chExt cx="2771776" cy="142875"/>
        </a:xfrm>
      </xdr:grpSpPr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39276438-9D30-4FB1-A3B1-0D58EB639F34}"/>
              </a:ext>
            </a:extLst>
          </xdr:cNvPr>
          <xdr:cNvCxnSpPr/>
        </xdr:nvCxnSpPr>
        <xdr:spPr>
          <a:xfrm>
            <a:off x="3928383" y="87085"/>
            <a:ext cx="0" cy="142875"/>
          </a:xfrm>
          <a:prstGeom prst="line">
            <a:avLst/>
          </a:prstGeom>
          <a:ln w="38100">
            <a:solidFill>
              <a:schemeClr val="accent3">
                <a:lumMod val="75000"/>
              </a:schemeClr>
            </a:solidFill>
            <a:headEnd type="none" w="med" len="med"/>
            <a:tailEnd type="triangl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5089D8C2-4A36-4CD3-9289-91A14536FA85}"/>
              </a:ext>
            </a:extLst>
          </xdr:cNvPr>
          <xdr:cNvCxnSpPr/>
        </xdr:nvCxnSpPr>
        <xdr:spPr>
          <a:xfrm flipV="1">
            <a:off x="1156607" y="95250"/>
            <a:ext cx="2769054" cy="6804"/>
          </a:xfrm>
          <a:prstGeom prst="line">
            <a:avLst/>
          </a:prstGeom>
          <a:ln w="28575">
            <a:solidFill>
              <a:schemeClr val="accent3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zoomScale="70" zoomScaleNormal="70" workbookViewId="0">
      <selection activeCell="F6" sqref="F6"/>
    </sheetView>
  </sheetViews>
  <sheetFormatPr defaultColWidth="9.140625" defaultRowHeight="21" x14ac:dyDescent="0.35"/>
  <cols>
    <col min="1" max="1" width="18.28515625" style="64" customWidth="1"/>
    <col min="2" max="2" width="31.5703125" style="65" bestFit="1" customWidth="1"/>
    <col min="3" max="16384" width="9.140625" style="65"/>
  </cols>
  <sheetData>
    <row r="1" spans="1:2" ht="21.75" thickBot="1" x14ac:dyDescent="0.4"/>
    <row r="2" spans="1:2" ht="21.75" thickTop="1" x14ac:dyDescent="0.35">
      <c r="A2" s="183" t="s">
        <v>60</v>
      </c>
      <c r="B2" s="184"/>
    </row>
    <row r="3" spans="1:2" x14ac:dyDescent="0.35">
      <c r="A3" s="185" t="s">
        <v>61</v>
      </c>
      <c r="B3" s="186"/>
    </row>
    <row r="4" spans="1:2" x14ac:dyDescent="0.35">
      <c r="A4" s="185" t="s">
        <v>62</v>
      </c>
      <c r="B4" s="186"/>
    </row>
    <row r="5" spans="1:2" x14ac:dyDescent="0.35">
      <c r="A5" s="185" t="s">
        <v>52</v>
      </c>
      <c r="B5" s="187" t="s">
        <v>53</v>
      </c>
    </row>
    <row r="6" spans="1:2" x14ac:dyDescent="0.35">
      <c r="A6" s="185" t="s">
        <v>54</v>
      </c>
      <c r="B6" s="187" t="s">
        <v>55</v>
      </c>
    </row>
    <row r="7" spans="1:2" x14ac:dyDescent="0.35">
      <c r="A7" s="185" t="s">
        <v>56</v>
      </c>
      <c r="B7" s="191"/>
    </row>
    <row r="8" spans="1:2" ht="21.75" thickBot="1" x14ac:dyDescent="0.4">
      <c r="A8" s="188" t="s">
        <v>63</v>
      </c>
      <c r="B8" s="192" t="s">
        <v>69</v>
      </c>
    </row>
    <row r="9" spans="1:2" ht="22.5" thickTop="1" thickBot="1" x14ac:dyDescent="0.4"/>
    <row r="10" spans="1:2" ht="21.75" thickTop="1" x14ac:dyDescent="0.35">
      <c r="A10" s="183" t="s">
        <v>50</v>
      </c>
      <c r="B10" s="184"/>
    </row>
    <row r="11" spans="1:2" x14ac:dyDescent="0.35">
      <c r="A11" s="185" t="s">
        <v>51</v>
      </c>
      <c r="B11" s="189"/>
    </row>
    <row r="12" spans="1:2" x14ac:dyDescent="0.35">
      <c r="A12" s="185" t="s">
        <v>59</v>
      </c>
      <c r="B12" s="186"/>
    </row>
    <row r="13" spans="1:2" x14ac:dyDescent="0.35">
      <c r="A13" s="185" t="s">
        <v>57</v>
      </c>
      <c r="B13" s="186"/>
    </row>
    <row r="14" spans="1:2" x14ac:dyDescent="0.35">
      <c r="A14" s="185" t="s">
        <v>58</v>
      </c>
      <c r="B14" s="186"/>
    </row>
    <row r="15" spans="1:2" x14ac:dyDescent="0.35">
      <c r="A15" s="185"/>
      <c r="B15" s="187"/>
    </row>
    <row r="16" spans="1:2" ht="21.75" thickBot="1" x14ac:dyDescent="0.4">
      <c r="A16" s="188" t="s">
        <v>78</v>
      </c>
      <c r="B16" s="190" t="s">
        <v>203</v>
      </c>
    </row>
    <row r="17" ht="21.75" thickTop="1" x14ac:dyDescent="0.35"/>
  </sheetData>
  <sheetProtection selectLockedCells="1"/>
  <pageMargins left="0.7" right="0.7" top="0.75" bottom="0.75" header="0.3" footer="0.3"/>
  <pageSetup orientation="landscape" r:id="rId1"/>
  <headerFooter>
    <oddHeader>&amp;F</oddHeader>
    <oddFooter>&amp;LContact Info&amp;C&amp;D&amp;R&amp;P/&amp;N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'OUC Assumptions'!$B$19:$B$28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29"/>
  <sheetViews>
    <sheetView zoomScale="55" zoomScaleNormal="55" workbookViewId="0">
      <selection activeCell="O34" sqref="O34"/>
    </sheetView>
  </sheetViews>
  <sheetFormatPr defaultRowHeight="15" x14ac:dyDescent="0.25"/>
  <cols>
    <col min="1" max="1" width="16" style="91" customWidth="1"/>
    <col min="2" max="2" width="106.42578125" style="91" customWidth="1"/>
    <col min="3" max="3" width="13.5703125" style="91" customWidth="1"/>
    <col min="4" max="4" width="10" style="91" bestFit="1" customWidth="1"/>
    <col min="5" max="5" width="9.140625" style="91"/>
    <col min="6" max="6" width="16.7109375" style="91" bestFit="1" customWidth="1"/>
    <col min="7" max="7" width="18" style="91" bestFit="1" customWidth="1"/>
    <col min="8" max="8" width="18.5703125" style="91" bestFit="1" customWidth="1"/>
    <col min="9" max="9" width="21.7109375" style="91" bestFit="1" customWidth="1"/>
    <col min="10" max="10" width="20.42578125" style="91" bestFit="1" customWidth="1"/>
    <col min="11" max="11" width="44.28515625" style="91" bestFit="1" customWidth="1"/>
    <col min="12" max="12" width="36.28515625" style="91" bestFit="1" customWidth="1"/>
    <col min="13" max="16384" width="9.140625" style="91"/>
  </cols>
  <sheetData>
    <row r="2" spans="2:5" ht="15.75" thickBot="1" x14ac:dyDescent="0.3"/>
    <row r="3" spans="2:5" ht="27" thickTop="1" x14ac:dyDescent="0.4">
      <c r="B3" s="66" t="s">
        <v>48</v>
      </c>
      <c r="C3" s="79"/>
      <c r="D3" s="67"/>
      <c r="E3" s="68"/>
    </row>
    <row r="4" spans="2:5" ht="26.25" x14ac:dyDescent="0.4">
      <c r="B4" s="69" t="s">
        <v>199</v>
      </c>
      <c r="C4" s="80"/>
      <c r="D4" s="70">
        <v>-118</v>
      </c>
      <c r="E4" s="71" t="s">
        <v>0</v>
      </c>
    </row>
    <row r="5" spans="2:5" ht="26.25" x14ac:dyDescent="0.4">
      <c r="B5" s="69" t="s">
        <v>5</v>
      </c>
      <c r="C5" s="80"/>
      <c r="D5" s="72"/>
      <c r="E5" s="71"/>
    </row>
    <row r="6" spans="2:5" ht="26.25" x14ac:dyDescent="0.4">
      <c r="B6" s="73" t="s">
        <v>12</v>
      </c>
      <c r="C6" s="81"/>
      <c r="D6" s="74">
        <f>10*LOG10(35)+30</f>
        <v>45.440680443502757</v>
      </c>
      <c r="E6" s="71" t="s">
        <v>0</v>
      </c>
    </row>
    <row r="7" spans="2:5" ht="26.25" x14ac:dyDescent="0.4">
      <c r="B7" s="73" t="s">
        <v>4</v>
      </c>
      <c r="C7" s="81"/>
      <c r="D7" s="72">
        <v>36</v>
      </c>
      <c r="E7" s="71" t="s">
        <v>0</v>
      </c>
    </row>
    <row r="8" spans="2:5" ht="26.25" x14ac:dyDescent="0.4">
      <c r="B8" s="69" t="s">
        <v>122</v>
      </c>
      <c r="C8" s="80"/>
      <c r="D8" s="72"/>
      <c r="E8" s="71"/>
    </row>
    <row r="9" spans="2:5" ht="26.25" x14ac:dyDescent="0.4">
      <c r="B9" s="75" t="s">
        <v>11</v>
      </c>
      <c r="C9" s="82"/>
      <c r="D9" s="72">
        <v>10</v>
      </c>
      <c r="E9" s="71" t="s">
        <v>1</v>
      </c>
    </row>
    <row r="10" spans="2:5" ht="26.25" x14ac:dyDescent="0.4">
      <c r="B10" s="75" t="s">
        <v>74</v>
      </c>
      <c r="C10" s="82"/>
      <c r="D10" s="72">
        <v>6</v>
      </c>
      <c r="E10" s="71" t="s">
        <v>1</v>
      </c>
    </row>
    <row r="11" spans="2:5" ht="26.25" x14ac:dyDescent="0.4">
      <c r="B11" s="169" t="s">
        <v>123</v>
      </c>
      <c r="C11" s="170"/>
      <c r="D11" s="171"/>
      <c r="E11" s="172"/>
    </row>
    <row r="12" spans="2:5" ht="26.25" x14ac:dyDescent="0.4">
      <c r="B12" s="86" t="s">
        <v>79</v>
      </c>
      <c r="C12" s="80">
        <v>20</v>
      </c>
      <c r="D12" s="70">
        <f>ROUND(10*LOG10(C12),2)</f>
        <v>13.01</v>
      </c>
      <c r="E12" s="71" t="s">
        <v>1</v>
      </c>
    </row>
    <row r="13" spans="2:5" ht="26.25" x14ac:dyDescent="0.4">
      <c r="B13" s="86" t="s">
        <v>103</v>
      </c>
      <c r="C13" s="80">
        <v>2</v>
      </c>
      <c r="D13" s="70">
        <f>ROUND(10*LOG10(C13),2)</f>
        <v>3.01</v>
      </c>
      <c r="E13" s="71" t="s">
        <v>1</v>
      </c>
    </row>
    <row r="14" spans="2:5" ht="27" thickBot="1" x14ac:dyDescent="0.45">
      <c r="B14" s="161" t="s">
        <v>102</v>
      </c>
      <c r="C14" s="162">
        <v>6</v>
      </c>
      <c r="D14" s="141">
        <f>ROUND(10*LOG10(C14),2)</f>
        <v>7.78</v>
      </c>
      <c r="E14" s="77" t="s">
        <v>1</v>
      </c>
    </row>
    <row r="15" spans="2:5" ht="15.75" thickTop="1" x14ac:dyDescent="0.25"/>
    <row r="17" spans="2:12" ht="15.75" thickBot="1" x14ac:dyDescent="0.3"/>
    <row r="18" spans="2:12" ht="27" thickTop="1" x14ac:dyDescent="0.4">
      <c r="B18" s="66" t="s">
        <v>75</v>
      </c>
      <c r="C18" s="135"/>
      <c r="D18" s="67" t="s">
        <v>76</v>
      </c>
      <c r="E18" s="67"/>
      <c r="F18" s="67" t="s">
        <v>117</v>
      </c>
      <c r="G18" s="67" t="s">
        <v>116</v>
      </c>
      <c r="H18" s="67" t="s">
        <v>200</v>
      </c>
      <c r="I18" s="177" t="s">
        <v>124</v>
      </c>
      <c r="J18" s="178" t="s">
        <v>115</v>
      </c>
      <c r="K18" s="67" t="s">
        <v>201</v>
      </c>
      <c r="L18" s="68" t="s">
        <v>202</v>
      </c>
    </row>
    <row r="19" spans="2:12" ht="26.25" x14ac:dyDescent="0.4">
      <c r="B19" s="69" t="s">
        <v>65</v>
      </c>
      <c r="C19" s="70"/>
      <c r="D19" s="70">
        <v>-117</v>
      </c>
      <c r="E19" s="72" t="s">
        <v>0</v>
      </c>
      <c r="F19" s="136">
        <v>38.962967999999996</v>
      </c>
      <c r="G19" s="136">
        <v>-77.026661000000004</v>
      </c>
      <c r="H19" s="137">
        <v>48.692317199999998</v>
      </c>
      <c r="I19" s="179">
        <v>17</v>
      </c>
      <c r="J19" s="180">
        <v>225</v>
      </c>
      <c r="K19" s="72" t="s">
        <v>125</v>
      </c>
      <c r="L19" s="71" t="s">
        <v>126</v>
      </c>
    </row>
    <row r="20" spans="2:12" ht="26.25" x14ac:dyDescent="0.4">
      <c r="B20" s="69" t="s">
        <v>66</v>
      </c>
      <c r="C20" s="70"/>
      <c r="D20" s="72">
        <v>-114</v>
      </c>
      <c r="E20" s="72" t="s">
        <v>0</v>
      </c>
      <c r="F20" s="136">
        <v>38.884191000000001</v>
      </c>
      <c r="G20" s="136">
        <v>-76.933339000000004</v>
      </c>
      <c r="H20" s="137">
        <v>53.201462859999999</v>
      </c>
      <c r="I20" s="179">
        <v>18</v>
      </c>
      <c r="J20" s="180">
        <v>200</v>
      </c>
      <c r="K20" s="72" t="s">
        <v>125</v>
      </c>
      <c r="L20" s="71" t="s">
        <v>126</v>
      </c>
    </row>
    <row r="21" spans="2:12" ht="26.25" x14ac:dyDescent="0.4">
      <c r="B21" s="69" t="s">
        <v>67</v>
      </c>
      <c r="C21" s="138"/>
      <c r="D21" s="74">
        <v>-114</v>
      </c>
      <c r="E21" s="72" t="s">
        <v>0</v>
      </c>
      <c r="F21" s="136">
        <v>38.901637999999998</v>
      </c>
      <c r="G21" s="136">
        <v>-77.048496999999998</v>
      </c>
      <c r="H21" s="137">
        <v>48.920946030000003</v>
      </c>
      <c r="I21" s="179">
        <v>16</v>
      </c>
      <c r="J21" s="180">
        <v>0</v>
      </c>
      <c r="K21" s="72" t="s">
        <v>126</v>
      </c>
      <c r="L21" s="71" t="s">
        <v>126</v>
      </c>
    </row>
    <row r="22" spans="2:12" ht="26.25" x14ac:dyDescent="0.4">
      <c r="B22" s="69" t="s">
        <v>68</v>
      </c>
      <c r="C22" s="138"/>
      <c r="D22" s="72">
        <v>-115</v>
      </c>
      <c r="E22" s="72" t="s">
        <v>0</v>
      </c>
      <c r="F22" s="136">
        <v>38.9114</v>
      </c>
      <c r="G22" s="136">
        <v>-77.075900000000004</v>
      </c>
      <c r="H22" s="137">
        <v>54.899584789999999</v>
      </c>
      <c r="I22" s="179">
        <v>12</v>
      </c>
      <c r="J22" s="180">
        <v>0</v>
      </c>
      <c r="K22" s="72" t="s">
        <v>126</v>
      </c>
      <c r="L22" s="71" t="s">
        <v>126</v>
      </c>
    </row>
    <row r="23" spans="2:12" ht="26.25" x14ac:dyDescent="0.4">
      <c r="B23" s="69" t="s">
        <v>69</v>
      </c>
      <c r="C23" s="70"/>
      <c r="D23" s="72">
        <v>-112</v>
      </c>
      <c r="E23" s="72" t="s">
        <v>0</v>
      </c>
      <c r="F23" s="136">
        <v>38.895366000000003</v>
      </c>
      <c r="G23" s="136">
        <v>-77.015646000000004</v>
      </c>
      <c r="H23" s="137">
        <v>54.099331229999997</v>
      </c>
      <c r="I23" s="179">
        <v>18</v>
      </c>
      <c r="J23" s="180">
        <v>0</v>
      </c>
      <c r="K23" s="72" t="s">
        <v>126</v>
      </c>
      <c r="L23" s="71" t="s">
        <v>126</v>
      </c>
    </row>
    <row r="24" spans="2:12" ht="26.25" x14ac:dyDescent="0.4">
      <c r="B24" s="69" t="s">
        <v>70</v>
      </c>
      <c r="C24" s="139"/>
      <c r="D24" s="72">
        <v>-117</v>
      </c>
      <c r="E24" s="72" t="s">
        <v>0</v>
      </c>
      <c r="F24" s="136">
        <v>38.917222219999999</v>
      </c>
      <c r="G24" s="136">
        <v>-77.032416670000003</v>
      </c>
      <c r="H24" s="137">
        <v>54.099331229999997</v>
      </c>
      <c r="I24" s="179">
        <v>16</v>
      </c>
      <c r="J24" s="180">
        <v>0</v>
      </c>
      <c r="K24" s="72" t="s">
        <v>126</v>
      </c>
      <c r="L24" s="71" t="s">
        <v>126</v>
      </c>
    </row>
    <row r="25" spans="2:12" ht="26.25" x14ac:dyDescent="0.4">
      <c r="B25" s="69" t="s">
        <v>64</v>
      </c>
      <c r="C25" s="70"/>
      <c r="D25" s="72">
        <v>-115</v>
      </c>
      <c r="E25" s="72" t="s">
        <v>0</v>
      </c>
      <c r="F25" s="136">
        <v>38.927500000000002</v>
      </c>
      <c r="G25" s="136">
        <v>-76.980277779999994</v>
      </c>
      <c r="H25" s="137">
        <v>53.747483459999998</v>
      </c>
      <c r="I25" s="179">
        <v>17</v>
      </c>
      <c r="J25" s="180">
        <v>0</v>
      </c>
      <c r="K25" s="72" t="s">
        <v>126</v>
      </c>
      <c r="L25" s="71" t="s">
        <v>126</v>
      </c>
    </row>
    <row r="26" spans="2:12" ht="26.25" x14ac:dyDescent="0.4">
      <c r="B26" s="69" t="s">
        <v>71</v>
      </c>
      <c r="C26" s="70"/>
      <c r="D26" s="72">
        <v>-116</v>
      </c>
      <c r="E26" s="72" t="s">
        <v>0</v>
      </c>
      <c r="F26" s="136">
        <v>38.93685</v>
      </c>
      <c r="G26" s="136">
        <v>-77.1083</v>
      </c>
      <c r="H26" s="137">
        <v>53.304137730000001</v>
      </c>
      <c r="I26" s="179">
        <v>16</v>
      </c>
      <c r="J26" s="180">
        <v>110</v>
      </c>
      <c r="K26" s="72" t="s">
        <v>125</v>
      </c>
      <c r="L26" s="71" t="s">
        <v>126</v>
      </c>
    </row>
    <row r="27" spans="2:12" ht="26.25" x14ac:dyDescent="0.4">
      <c r="B27" s="69" t="s">
        <v>72</v>
      </c>
      <c r="C27" s="70"/>
      <c r="D27" s="72">
        <v>-110</v>
      </c>
      <c r="E27" s="72" t="s">
        <v>0</v>
      </c>
      <c r="F27" s="136">
        <v>38.848888889999998</v>
      </c>
      <c r="G27" s="136">
        <v>-76.986388890000001</v>
      </c>
      <c r="H27" s="137">
        <v>53.201462859999999</v>
      </c>
      <c r="I27" s="179">
        <v>19</v>
      </c>
      <c r="J27" s="180">
        <v>310</v>
      </c>
      <c r="K27" s="72" t="s">
        <v>125</v>
      </c>
      <c r="L27" s="71" t="s">
        <v>126</v>
      </c>
    </row>
    <row r="28" spans="2:12" ht="27" thickBot="1" x14ac:dyDescent="0.45">
      <c r="B28" s="140" t="s">
        <v>73</v>
      </c>
      <c r="C28" s="141"/>
      <c r="D28" s="76">
        <v>-115</v>
      </c>
      <c r="E28" s="76" t="s">
        <v>0</v>
      </c>
      <c r="F28" s="142">
        <v>38.943888889999997</v>
      </c>
      <c r="G28" s="142">
        <v>-77.066388889999999</v>
      </c>
      <c r="H28" s="143">
        <v>51.986570870000001</v>
      </c>
      <c r="I28" s="181">
        <v>16</v>
      </c>
      <c r="J28" s="182">
        <v>125</v>
      </c>
      <c r="K28" s="76" t="s">
        <v>125</v>
      </c>
      <c r="L28" s="77" t="s">
        <v>126</v>
      </c>
    </row>
    <row r="29" spans="2:12" ht="15.75" thickTop="1" x14ac:dyDescent="0.25"/>
  </sheetData>
  <sheetProtection selectLockedCells="1"/>
  <pageMargins left="0.7" right="0.7" top="0.75" bottom="0.75" header="0.3" footer="0.3"/>
  <pageSetup orientation="landscape" r:id="rId1"/>
  <headerFooter>
    <oddHeader>&amp;F</oddHeader>
    <oddFooter>&amp;L&amp;"-,Bold"OUC Assumptions&amp;C&amp;D&amp;R&amp;P/&amp;N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4"/>
  <sheetViews>
    <sheetView tabSelected="1" workbookViewId="0">
      <selection activeCell="A20" sqref="A20"/>
    </sheetView>
  </sheetViews>
  <sheetFormatPr defaultColWidth="13.5703125" defaultRowHeight="15" x14ac:dyDescent="0.25"/>
  <cols>
    <col min="1" max="1" width="57.140625" customWidth="1"/>
    <col min="2" max="2" width="4.42578125" customWidth="1"/>
    <col min="3" max="3" width="5.85546875" customWidth="1"/>
    <col min="4" max="4" width="1.28515625" style="24" customWidth="1"/>
    <col min="5" max="5" width="40.85546875" style="24" customWidth="1"/>
    <col min="6" max="6" width="10.140625" customWidth="1"/>
    <col min="7" max="7" width="5" style="1" bestFit="1" customWidth="1"/>
    <col min="8" max="8" width="4.7109375" customWidth="1"/>
    <col min="9" max="9" width="5.5703125" customWidth="1"/>
  </cols>
  <sheetData>
    <row r="1" spans="1:14" ht="16.5" thickBot="1" x14ac:dyDescent="0.3">
      <c r="A1" s="23" t="s">
        <v>29</v>
      </c>
    </row>
    <row r="2" spans="1:14" ht="15.75" thickTop="1" x14ac:dyDescent="0.25">
      <c r="A2" s="9" t="s">
        <v>33</v>
      </c>
      <c r="B2" s="163"/>
      <c r="C2" s="83"/>
      <c r="D2" s="16"/>
      <c r="E2" s="16"/>
    </row>
    <row r="3" spans="1:14" x14ac:dyDescent="0.25">
      <c r="A3" s="12" t="s">
        <v>28</v>
      </c>
      <c r="B3" s="173">
        <f>VLOOKUP(Header!B8,'OUC Assumptions'!B18:K28,7,FALSE)</f>
        <v>54.099331229999997</v>
      </c>
      <c r="C3" s="13" t="s">
        <v>0</v>
      </c>
      <c r="D3" s="16"/>
      <c r="E3"/>
    </row>
    <row r="4" spans="1:14" s="8" customFormat="1" ht="49.5" customHeight="1" thickBot="1" x14ac:dyDescent="0.3">
      <c r="A4" s="19" t="s">
        <v>198</v>
      </c>
      <c r="B4" s="55">
        <f>54-78+1</f>
        <v>-23</v>
      </c>
      <c r="C4" s="20" t="s">
        <v>0</v>
      </c>
      <c r="D4" s="30"/>
      <c r="E4" s="7"/>
      <c r="N4" s="7"/>
    </row>
    <row r="5" spans="1:14" ht="15.75" thickTop="1" x14ac:dyDescent="0.25">
      <c r="A5" s="21" t="s">
        <v>39</v>
      </c>
      <c r="B5" s="163"/>
      <c r="C5" s="164"/>
      <c r="D5" s="16"/>
      <c r="E5" s="16"/>
      <c r="F5" s="1"/>
      <c r="G5"/>
    </row>
    <row r="6" spans="1:14" ht="16.5" thickBot="1" x14ac:dyDescent="0.3">
      <c r="A6" s="12" t="s">
        <v>31</v>
      </c>
      <c r="B6" s="163"/>
      <c r="C6" s="164"/>
      <c r="D6" s="16"/>
      <c r="E6" s="16"/>
      <c r="F6" s="1"/>
      <c r="G6"/>
      <c r="H6" s="23" t="s">
        <v>29</v>
      </c>
      <c r="L6" s="24"/>
    </row>
    <row r="7" spans="1:14" ht="15.75" thickTop="1" x14ac:dyDescent="0.25">
      <c r="A7" s="12" t="s">
        <v>77</v>
      </c>
      <c r="B7" s="56">
        <v>10</v>
      </c>
      <c r="C7" s="13" t="s">
        <v>0</v>
      </c>
      <c r="D7" s="16"/>
      <c r="E7" s="22" t="s">
        <v>32</v>
      </c>
      <c r="F7" s="163"/>
      <c r="G7" s="164"/>
    </row>
    <row r="8" spans="1:14" ht="45.75" customHeight="1" x14ac:dyDescent="0.25">
      <c r="A8" s="12" t="s">
        <v>104</v>
      </c>
      <c r="B8" s="56">
        <f>27-95+60</f>
        <v>-8</v>
      </c>
      <c r="C8" s="13" t="s">
        <v>0</v>
      </c>
      <c r="D8" s="31"/>
      <c r="E8" s="12" t="s">
        <v>26</v>
      </c>
      <c r="F8" s="56">
        <v>95</v>
      </c>
      <c r="G8" s="13" t="s">
        <v>1</v>
      </c>
    </row>
    <row r="9" spans="1:14" ht="30.75" thickBot="1" x14ac:dyDescent="0.3">
      <c r="A9" s="12" t="s">
        <v>80</v>
      </c>
      <c r="B9" s="59">
        <v>27</v>
      </c>
      <c r="C9" s="18" t="s">
        <v>0</v>
      </c>
      <c r="D9" s="32"/>
      <c r="E9" s="17" t="s">
        <v>7</v>
      </c>
      <c r="F9" s="59">
        <v>60</v>
      </c>
      <c r="G9" s="18" t="s">
        <v>1</v>
      </c>
    </row>
    <row r="10" spans="1:14" ht="31.5" thickTop="1" thickBot="1" x14ac:dyDescent="0.3">
      <c r="A10" s="22" t="s">
        <v>40</v>
      </c>
      <c r="B10" s="165"/>
      <c r="C10" s="166"/>
      <c r="D10" s="33"/>
      <c r="E10" s="17" t="s">
        <v>101</v>
      </c>
      <c r="F10" s="59">
        <v>60</v>
      </c>
      <c r="G10" s="18" t="s">
        <v>1</v>
      </c>
    </row>
    <row r="11" spans="1:14" s="24" customFormat="1" ht="15.75" thickTop="1" x14ac:dyDescent="0.25">
      <c r="A11" s="12" t="s">
        <v>23</v>
      </c>
      <c r="B11" s="56">
        <v>2</v>
      </c>
      <c r="C11" s="13" t="s">
        <v>30</v>
      </c>
      <c r="D11" s="16"/>
      <c r="E11" s="29" t="s">
        <v>84</v>
      </c>
      <c r="F11" s="163"/>
      <c r="G11" s="164"/>
      <c r="L11"/>
    </row>
    <row r="12" spans="1:14" ht="30" x14ac:dyDescent="0.25">
      <c r="A12" s="87" t="s">
        <v>20</v>
      </c>
      <c r="B12" s="88">
        <v>14</v>
      </c>
      <c r="C12" s="89" t="s">
        <v>1</v>
      </c>
      <c r="D12" s="34"/>
      <c r="E12" s="124" t="s">
        <v>83</v>
      </c>
      <c r="F12" s="96">
        <f>'Design Computations '!B52</f>
        <v>0</v>
      </c>
      <c r="G12" s="62" t="s">
        <v>1</v>
      </c>
      <c r="L12" s="24"/>
    </row>
    <row r="13" spans="1:14" ht="45" x14ac:dyDescent="0.25">
      <c r="A13" s="26" t="s">
        <v>21</v>
      </c>
      <c r="B13" s="163"/>
      <c r="C13" s="164"/>
      <c r="D13" s="32"/>
      <c r="E13" s="124" t="s">
        <v>86</v>
      </c>
      <c r="F13" s="96">
        <f>'Design Computations '!B53</f>
        <v>15.020680443502755</v>
      </c>
      <c r="G13" s="62" t="s">
        <v>1</v>
      </c>
    </row>
    <row r="14" spans="1:14" x14ac:dyDescent="0.25">
      <c r="A14" s="27" t="s">
        <v>36</v>
      </c>
      <c r="B14" s="57">
        <v>10</v>
      </c>
      <c r="C14" s="13" t="s">
        <v>3</v>
      </c>
      <c r="D14" s="32"/>
      <c r="E14" s="124" t="s">
        <v>85</v>
      </c>
      <c r="F14" s="96">
        <f>SUM(F12:F13)</f>
        <v>15.020680443502755</v>
      </c>
      <c r="G14" s="62" t="s">
        <v>1</v>
      </c>
    </row>
    <row r="15" spans="1:14" ht="33.6" customHeight="1" thickBot="1" x14ac:dyDescent="0.3">
      <c r="A15" s="28" t="s">
        <v>37</v>
      </c>
      <c r="B15" s="58">
        <v>6</v>
      </c>
      <c r="C15" s="15" t="s">
        <v>3</v>
      </c>
      <c r="D15" s="33"/>
      <c r="E15" s="125" t="s">
        <v>105</v>
      </c>
      <c r="F15" s="97">
        <f>'Design Computations '!B48</f>
        <v>0</v>
      </c>
      <c r="G15" s="84" t="s">
        <v>1</v>
      </c>
    </row>
    <row r="16" spans="1:14" ht="16.5" thickTop="1" thickBot="1" x14ac:dyDescent="0.3">
      <c r="E16" s="133"/>
    </row>
    <row r="17" spans="5:14" ht="15.75" thickTop="1" x14ac:dyDescent="0.25">
      <c r="E17" s="134" t="s">
        <v>118</v>
      </c>
      <c r="F17" s="165"/>
      <c r="G17" s="166"/>
      <c r="N17" s="1"/>
    </row>
    <row r="18" spans="5:14" x14ac:dyDescent="0.25">
      <c r="E18" s="124" t="s">
        <v>90</v>
      </c>
      <c r="F18" s="98">
        <f>'Design Computations '!B18</f>
        <v>-49.90066877000001</v>
      </c>
      <c r="G18" s="13" t="s">
        <v>0</v>
      </c>
      <c r="N18" s="1"/>
    </row>
    <row r="19" spans="5:14" ht="30" x14ac:dyDescent="0.25">
      <c r="E19" s="124" t="s">
        <v>106</v>
      </c>
      <c r="F19" s="85">
        <f>'Design Computations '!B54</f>
        <v>-38.020680443502755</v>
      </c>
      <c r="G19" s="13" t="s">
        <v>0</v>
      </c>
    </row>
    <row r="20" spans="5:14" ht="30.75" thickBot="1" x14ac:dyDescent="0.3">
      <c r="E20" s="125" t="s">
        <v>107</v>
      </c>
      <c r="F20" s="101">
        <f>'Design Computations '!B55</f>
        <v>-98.020680443502755</v>
      </c>
      <c r="G20" s="15" t="s">
        <v>0</v>
      </c>
    </row>
    <row r="21" spans="5:14" ht="15.75" thickTop="1" x14ac:dyDescent="0.25">
      <c r="E21" s="16"/>
      <c r="G21"/>
    </row>
    <row r="22" spans="5:14" x14ac:dyDescent="0.25">
      <c r="E22" s="16"/>
      <c r="G22"/>
    </row>
    <row r="23" spans="5:14" x14ac:dyDescent="0.25">
      <c r="E23" s="16"/>
      <c r="G23"/>
    </row>
    <row r="24" spans="5:14" x14ac:dyDescent="0.25">
      <c r="G24"/>
    </row>
    <row r="36" spans="3:7" x14ac:dyDescent="0.25">
      <c r="E36" s="25"/>
      <c r="G36"/>
    </row>
    <row r="37" spans="3:7" x14ac:dyDescent="0.25">
      <c r="C37" s="1"/>
      <c r="D37" s="25"/>
      <c r="E37" s="25"/>
      <c r="G37"/>
    </row>
    <row r="38" spans="3:7" x14ac:dyDescent="0.25">
      <c r="C38" s="1"/>
      <c r="D38" s="25"/>
    </row>
    <row r="39" spans="3:7" x14ac:dyDescent="0.25">
      <c r="E39" s="25"/>
      <c r="G39"/>
    </row>
    <row r="40" spans="3:7" x14ac:dyDescent="0.25">
      <c r="C40" s="1"/>
      <c r="D40" s="25"/>
      <c r="E40" s="25"/>
      <c r="G40"/>
    </row>
    <row r="41" spans="3:7" x14ac:dyDescent="0.25">
      <c r="C41" s="1"/>
      <c r="D41" s="25"/>
      <c r="E41" s="25"/>
      <c r="G41"/>
    </row>
    <row r="42" spans="3:7" x14ac:dyDescent="0.25">
      <c r="C42" s="1"/>
      <c r="D42" s="25"/>
      <c r="E42" s="25"/>
      <c r="G42"/>
    </row>
    <row r="43" spans="3:7" x14ac:dyDescent="0.25">
      <c r="C43" s="1"/>
      <c r="D43" s="25"/>
      <c r="E43" s="25"/>
      <c r="G43"/>
    </row>
    <row r="44" spans="3:7" x14ac:dyDescent="0.25">
      <c r="C44" s="1"/>
      <c r="D44" s="25"/>
      <c r="E44" s="25"/>
      <c r="G44"/>
    </row>
    <row r="45" spans="3:7" x14ac:dyDescent="0.25">
      <c r="C45" s="1"/>
      <c r="D45" s="25"/>
    </row>
    <row r="46" spans="3:7" x14ac:dyDescent="0.25">
      <c r="E46" s="25"/>
      <c r="G46"/>
    </row>
    <row r="47" spans="3:7" x14ac:dyDescent="0.25">
      <c r="C47" s="1"/>
      <c r="D47" s="25"/>
      <c r="F47" s="1"/>
      <c r="G47"/>
    </row>
    <row r="48" spans="3:7" x14ac:dyDescent="0.25">
      <c r="F48" s="1"/>
      <c r="G48"/>
    </row>
    <row r="49" spans="6:7" x14ac:dyDescent="0.25">
      <c r="F49" s="1"/>
      <c r="G49"/>
    </row>
    <row r="50" spans="6:7" x14ac:dyDescent="0.25">
      <c r="F50" s="1"/>
      <c r="G50"/>
    </row>
    <row r="51" spans="6:7" x14ac:dyDescent="0.25">
      <c r="F51" s="1"/>
      <c r="G51"/>
    </row>
    <row r="52" spans="6:7" x14ac:dyDescent="0.25">
      <c r="F52" s="1"/>
      <c r="G52"/>
    </row>
    <row r="53" spans="6:7" x14ac:dyDescent="0.25">
      <c r="F53" s="1"/>
      <c r="G53"/>
    </row>
    <row r="54" spans="6:7" x14ac:dyDescent="0.25">
      <c r="F54" s="1"/>
      <c r="G54"/>
    </row>
  </sheetData>
  <sheetProtection selectLockedCells="1"/>
  <pageMargins left="0.7" right="0.7" top="0.75" bottom="0.75" header="0.3" footer="0.3"/>
  <pageSetup scale="88" orientation="landscape" r:id="rId1"/>
  <headerFooter>
    <oddHeader>&amp;F</oddHeader>
    <oddFooter>&amp;LDesigner's Settings&amp;C&amp;D&amp;R&amp;P/&amp;N</oddFooter>
  </headerFooter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2"/>
  <sheetViews>
    <sheetView workbookViewId="0">
      <selection activeCell="B7" sqref="B7"/>
    </sheetView>
  </sheetViews>
  <sheetFormatPr defaultRowHeight="15" x14ac:dyDescent="0.25"/>
  <cols>
    <col min="1" max="1" width="54" style="7" customWidth="1"/>
    <col min="2" max="3" width="9.140625" style="8"/>
    <col min="4" max="4" width="40.28515625" bestFit="1" customWidth="1"/>
    <col min="6" max="6" width="16.140625" bestFit="1" customWidth="1"/>
  </cols>
  <sheetData>
    <row r="1" spans="1:6" ht="15.75" thickTop="1" x14ac:dyDescent="0.25">
      <c r="A1" s="36" t="s">
        <v>35</v>
      </c>
      <c r="B1" s="37"/>
      <c r="C1" s="37"/>
      <c r="D1" s="11"/>
    </row>
    <row r="2" spans="1:6" x14ac:dyDescent="0.25">
      <c r="A2" s="38" t="s">
        <v>47</v>
      </c>
      <c r="B2" s="39">
        <v>18</v>
      </c>
      <c r="C2" s="39" t="s">
        <v>1</v>
      </c>
      <c r="D2" s="13"/>
    </row>
    <row r="3" spans="1:6" x14ac:dyDescent="0.25">
      <c r="A3" s="38" t="s">
        <v>41</v>
      </c>
      <c r="B3" s="40">
        <v>-45</v>
      </c>
      <c r="C3" s="41" t="s">
        <v>0</v>
      </c>
      <c r="D3" s="13"/>
    </row>
    <row r="4" spans="1:6" ht="15.75" thickBot="1" x14ac:dyDescent="0.3">
      <c r="A4" s="19" t="s">
        <v>42</v>
      </c>
      <c r="B4" s="42">
        <v>15</v>
      </c>
      <c r="C4" s="43" t="s">
        <v>1</v>
      </c>
      <c r="D4" s="44" t="s">
        <v>19</v>
      </c>
    </row>
    <row r="5" spans="1:6" s="24" customFormat="1" ht="10.5" customHeight="1" thickTop="1" thickBot="1" x14ac:dyDescent="0.3">
      <c r="A5" s="45"/>
      <c r="B5" s="46"/>
      <c r="C5" s="30"/>
      <c r="D5" s="6"/>
    </row>
    <row r="6" spans="1:6" s="24" customFormat="1" ht="15.75" thickTop="1" x14ac:dyDescent="0.25">
      <c r="A6" s="93" t="s">
        <v>110</v>
      </c>
      <c r="B6" s="10"/>
      <c r="C6" s="11"/>
    </row>
    <row r="7" spans="1:6" x14ac:dyDescent="0.25">
      <c r="A7" s="47" t="s">
        <v>27</v>
      </c>
      <c r="B7" s="175">
        <v>-115</v>
      </c>
      <c r="C7" s="14" t="s">
        <v>0</v>
      </c>
    </row>
    <row r="8" spans="1:6" s="24" customFormat="1" ht="30" x14ac:dyDescent="0.25">
      <c r="A8" s="63" t="s">
        <v>92</v>
      </c>
      <c r="B8" s="176">
        <v>-40</v>
      </c>
      <c r="C8" s="18" t="s">
        <v>0</v>
      </c>
    </row>
    <row r="9" spans="1:6" s="24" customFormat="1" ht="45" x14ac:dyDescent="0.25">
      <c r="A9" s="63" t="s">
        <v>49</v>
      </c>
      <c r="B9" s="176">
        <v>35</v>
      </c>
      <c r="C9" s="18" t="s">
        <v>0</v>
      </c>
    </row>
    <row r="10" spans="1:6" s="24" customFormat="1" ht="22.9" customHeight="1" thickBot="1" x14ac:dyDescent="0.3">
      <c r="A10" s="48" t="s">
        <v>109</v>
      </c>
      <c r="B10" s="78">
        <f>'Testing Computations'!B16</f>
        <v>75</v>
      </c>
      <c r="C10" s="15" t="s">
        <v>1</v>
      </c>
    </row>
    <row r="11" spans="1:6" s="24" customFormat="1" ht="22.9" customHeight="1" thickTop="1" thickBot="1" x14ac:dyDescent="0.3">
      <c r="A11" s="90"/>
      <c r="C11" s="16"/>
    </row>
    <row r="12" spans="1:6" s="91" customFormat="1" ht="22.9" customHeight="1" thickBot="1" x14ac:dyDescent="0.3">
      <c r="A12" s="94" t="s">
        <v>112</v>
      </c>
      <c r="B12" s="174">
        <v>-23</v>
      </c>
      <c r="C12" s="95" t="s">
        <v>1</v>
      </c>
    </row>
    <row r="13" spans="1:6" s="24" customFormat="1" x14ac:dyDescent="0.25"/>
    <row r="14" spans="1:6" s="24" customFormat="1" ht="30" x14ac:dyDescent="0.25">
      <c r="A14" s="54" t="s">
        <v>96</v>
      </c>
    </row>
    <row r="15" spans="1:6" s="24" customFormat="1" ht="9" customHeight="1" thickBot="1" x14ac:dyDescent="0.3">
      <c r="A15" s="35"/>
      <c r="B15" s="49"/>
    </row>
    <row r="16" spans="1:6" ht="15.75" thickTop="1" x14ac:dyDescent="0.25">
      <c r="A16" s="36" t="s">
        <v>45</v>
      </c>
      <c r="B16" s="37"/>
      <c r="C16" s="37"/>
      <c r="D16" s="50" t="s">
        <v>46</v>
      </c>
      <c r="E16" s="10"/>
      <c r="F16" s="11"/>
    </row>
    <row r="17" spans="1:6" s="24" customFormat="1" ht="6" customHeight="1" x14ac:dyDescent="0.25">
      <c r="A17" s="51"/>
      <c r="B17" s="52"/>
      <c r="C17" s="39"/>
      <c r="D17" s="53"/>
      <c r="E17" s="167"/>
      <c r="F17" s="13"/>
    </row>
    <row r="18" spans="1:6" ht="30" x14ac:dyDescent="0.25">
      <c r="A18" s="38" t="s">
        <v>38</v>
      </c>
      <c r="B18" s="52">
        <f>'Testing Computations'!B17</f>
        <v>30</v>
      </c>
      <c r="C18" s="39" t="s">
        <v>0</v>
      </c>
      <c r="D18" s="53"/>
      <c r="E18" s="168"/>
      <c r="F18" s="13"/>
    </row>
    <row r="19" spans="1:6" ht="45" x14ac:dyDescent="0.25">
      <c r="A19" s="38" t="s">
        <v>43</v>
      </c>
      <c r="B19" s="52">
        <f>'Testing Computations'!B18</f>
        <v>-55</v>
      </c>
      <c r="C19" s="39" t="s">
        <v>0</v>
      </c>
      <c r="D19" s="41" t="s">
        <v>34</v>
      </c>
      <c r="E19" s="61">
        <v>-51</v>
      </c>
      <c r="F19" s="13"/>
    </row>
    <row r="20" spans="1:6" s="24" customFormat="1" ht="30" x14ac:dyDescent="0.25">
      <c r="A20" s="12" t="s">
        <v>99</v>
      </c>
      <c r="B20" s="85">
        <f>'Testing Computations'!B49</f>
        <v>-21.78</v>
      </c>
      <c r="C20" s="39" t="s">
        <v>0</v>
      </c>
      <c r="D20" s="99" t="s">
        <v>93</v>
      </c>
      <c r="E20" s="61">
        <v>-18</v>
      </c>
      <c r="F20" s="13" t="s">
        <v>0</v>
      </c>
    </row>
    <row r="21" spans="1:6" ht="30.75" thickBot="1" x14ac:dyDescent="0.3">
      <c r="A21" s="100"/>
      <c r="B21" s="101"/>
      <c r="C21" s="43"/>
      <c r="D21" s="102" t="s">
        <v>94</v>
      </c>
      <c r="E21" s="60">
        <v>-18</v>
      </c>
      <c r="F21" s="15" t="s">
        <v>0</v>
      </c>
    </row>
    <row r="22" spans="1:6" ht="15.75" thickTop="1" x14ac:dyDescent="0.25"/>
  </sheetData>
  <sheetProtection selectLockedCells="1"/>
  <conditionalFormatting sqref="E18">
    <cfRule type="expression" dxfId="3" priority="4">
      <formula>$E$18&gt;$B$18</formula>
    </cfRule>
  </conditionalFormatting>
  <conditionalFormatting sqref="E19">
    <cfRule type="expression" dxfId="2" priority="3">
      <formula>$E$19&gt;$B$19</formula>
    </cfRule>
  </conditionalFormatting>
  <conditionalFormatting sqref="E20">
    <cfRule type="expression" dxfId="1" priority="2">
      <formula>$E$20&gt;$B$20</formula>
    </cfRule>
  </conditionalFormatting>
  <conditionalFormatting sqref="E21">
    <cfRule type="expression" dxfId="0" priority="1">
      <formula>$E$21&gt;$B$20</formula>
    </cfRule>
  </conditionalFormatting>
  <pageMargins left="0.7" right="0.7" top="0.75" bottom="0.75" header="0.3" footer="0.3"/>
  <pageSetup scale="76" orientation="landscape" r:id="rId1"/>
  <headerFooter>
    <oddHeader>&amp;F</oddHeader>
    <oddFooter>&amp;LObjectives vs. Measurements&amp;C&amp;D&amp;R&amp;P&amp;F/&amp;N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1"/>
  <sheetViews>
    <sheetView workbookViewId="0">
      <selection activeCell="A9" sqref="A9:E49"/>
    </sheetView>
  </sheetViews>
  <sheetFormatPr defaultColWidth="13.5703125" defaultRowHeight="15" x14ac:dyDescent="0.25"/>
  <cols>
    <col min="1" max="1" width="69.28515625" style="91" customWidth="1"/>
    <col min="2" max="2" width="16.28515625" style="91" customWidth="1"/>
    <col min="3" max="3" width="12.140625" style="92" customWidth="1"/>
    <col min="4" max="4" width="7.5703125" style="91" bestFit="1" customWidth="1"/>
    <col min="5" max="6" width="55.42578125" style="91" bestFit="1" customWidth="1"/>
    <col min="7" max="7" width="4.42578125" style="91" customWidth="1"/>
    <col min="8" max="8" width="4.7109375" style="91" customWidth="1"/>
    <col min="9" max="9" width="17" style="91" customWidth="1"/>
    <col min="10" max="10" width="35.5703125" style="91" customWidth="1"/>
    <col min="11" max="11" width="5.85546875" style="91" customWidth="1"/>
    <col min="12" max="12" width="19.7109375" style="91" customWidth="1"/>
    <col min="13" max="13" width="6.42578125" style="92" customWidth="1"/>
    <col min="14" max="14" width="4.7109375" style="91" customWidth="1"/>
    <col min="15" max="15" width="5.5703125" style="91" customWidth="1"/>
    <col min="16" max="16384" width="13.5703125" style="91"/>
  </cols>
  <sheetData>
    <row r="1" spans="1:12" ht="18.75" x14ac:dyDescent="0.3">
      <c r="A1" s="3" t="s">
        <v>119</v>
      </c>
      <c r="B1" s="3"/>
    </row>
    <row r="3" spans="1:12" ht="15" customHeight="1" x14ac:dyDescent="0.25">
      <c r="A3" s="4" t="s">
        <v>129</v>
      </c>
      <c r="B3" s="92"/>
      <c r="D3" s="92"/>
      <c r="E3" s="92"/>
      <c r="F3" s="92"/>
    </row>
    <row r="4" spans="1:12" ht="15" customHeight="1" x14ac:dyDescent="0.25">
      <c r="A4" s="5" t="s">
        <v>140</v>
      </c>
      <c r="B4" s="92"/>
      <c r="D4" s="92"/>
      <c r="E4" s="92"/>
      <c r="F4" s="92"/>
    </row>
    <row r="5" spans="1:12" x14ac:dyDescent="0.25">
      <c r="A5" s="115" t="s">
        <v>130</v>
      </c>
      <c r="B5" s="92"/>
      <c r="D5" s="92"/>
      <c r="E5" s="92"/>
      <c r="F5" s="92"/>
    </row>
    <row r="6" spans="1:12" x14ac:dyDescent="0.25">
      <c r="A6" s="92" t="s">
        <v>17</v>
      </c>
      <c r="B6" s="92"/>
      <c r="D6" s="92"/>
      <c r="E6" s="92"/>
      <c r="F6" s="92"/>
    </row>
    <row r="7" spans="1:12" x14ac:dyDescent="0.25">
      <c r="A7" s="92"/>
      <c r="B7" s="92"/>
      <c r="C7" s="91"/>
      <c r="E7" s="2"/>
      <c r="F7" s="2"/>
      <c r="G7" s="2"/>
      <c r="H7" s="2"/>
    </row>
    <row r="8" spans="1:12" ht="15.75" thickBot="1" x14ac:dyDescent="0.3">
      <c r="B8" s="92"/>
      <c r="C8" s="91"/>
      <c r="E8" s="2"/>
      <c r="F8" s="2"/>
      <c r="G8" s="2"/>
      <c r="H8" s="2"/>
    </row>
    <row r="9" spans="1:12" ht="19.5" thickTop="1" x14ac:dyDescent="0.3">
      <c r="A9" s="103" t="s">
        <v>14</v>
      </c>
      <c r="B9" s="10"/>
      <c r="C9" s="10"/>
      <c r="D9" s="111"/>
      <c r="E9" s="104"/>
      <c r="F9" s="2"/>
      <c r="G9" s="2"/>
      <c r="H9" s="2"/>
    </row>
    <row r="10" spans="1:12" x14ac:dyDescent="0.25">
      <c r="A10" s="12" t="s">
        <v>2</v>
      </c>
      <c r="B10" s="144">
        <f>'Objectives vs. Measurements'!B3</f>
        <v>-45</v>
      </c>
      <c r="C10" s="106"/>
      <c r="D10" s="112" t="s">
        <v>0</v>
      </c>
      <c r="E10" s="13" t="s">
        <v>141</v>
      </c>
      <c r="H10" s="2"/>
    </row>
    <row r="11" spans="1:12" x14ac:dyDescent="0.25">
      <c r="A11" s="47" t="s">
        <v>120</v>
      </c>
      <c r="B11" s="145">
        <f>VLOOKUP(Header!B8,'OUC Assumptions'!B19:D28,3,FALSE)</f>
        <v>-112</v>
      </c>
      <c r="C11" s="106"/>
      <c r="D11" s="112" t="s">
        <v>0</v>
      </c>
      <c r="E11" s="13" t="s">
        <v>142</v>
      </c>
      <c r="H11" s="2"/>
    </row>
    <row r="12" spans="1:12" x14ac:dyDescent="0.25">
      <c r="A12" s="12" t="s">
        <v>18</v>
      </c>
      <c r="B12" s="146">
        <f>'Objectives vs. Measurements'!B4</f>
        <v>15</v>
      </c>
      <c r="C12" s="53"/>
      <c r="D12" s="113" t="s">
        <v>1</v>
      </c>
      <c r="E12" s="13" t="s">
        <v>143</v>
      </c>
      <c r="L12" s="92"/>
    </row>
    <row r="13" spans="1:12" x14ac:dyDescent="0.25">
      <c r="A13" s="12" t="s">
        <v>13</v>
      </c>
      <c r="B13" s="147">
        <f>B11-B12</f>
        <v>-127</v>
      </c>
      <c r="C13" s="53"/>
      <c r="D13" s="113" t="s">
        <v>0</v>
      </c>
      <c r="E13" s="13" t="s">
        <v>144</v>
      </c>
      <c r="L13" s="92"/>
    </row>
    <row r="14" spans="1:12" x14ac:dyDescent="0.25">
      <c r="A14" s="12" t="s">
        <v>6</v>
      </c>
      <c r="B14" s="148">
        <f>'Designer''s Settings'!B3</f>
        <v>54.099331229999997</v>
      </c>
      <c r="C14" s="53"/>
      <c r="D14" s="113" t="s">
        <v>0</v>
      </c>
      <c r="E14" s="13" t="s">
        <v>145</v>
      </c>
      <c r="H14" s="92"/>
    </row>
    <row r="15" spans="1:12" ht="45" x14ac:dyDescent="0.25">
      <c r="A15" s="12" t="s">
        <v>128</v>
      </c>
      <c r="B15" s="149">
        <f>'Designer''s Settings'!B4</f>
        <v>-23</v>
      </c>
      <c r="C15" s="53"/>
      <c r="D15" s="113" t="s">
        <v>0</v>
      </c>
      <c r="E15" s="13" t="s">
        <v>146</v>
      </c>
    </row>
    <row r="16" spans="1:12" x14ac:dyDescent="0.25">
      <c r="A16" s="12" t="s">
        <v>127</v>
      </c>
      <c r="B16" s="147">
        <f>B14-B15</f>
        <v>77.09933122999999</v>
      </c>
      <c r="C16" s="53"/>
      <c r="D16" s="113" t="s">
        <v>1</v>
      </c>
      <c r="E16" s="13" t="s">
        <v>147</v>
      </c>
      <c r="L16" s="92"/>
    </row>
    <row r="17" spans="1:13" x14ac:dyDescent="0.25">
      <c r="A17" s="12" t="s">
        <v>9</v>
      </c>
      <c r="B17" s="147">
        <f>B10+B16</f>
        <v>32.09933122999999</v>
      </c>
      <c r="C17" s="106"/>
      <c r="D17" s="112" t="s">
        <v>0</v>
      </c>
      <c r="E17" s="13" t="s">
        <v>148</v>
      </c>
      <c r="L17" s="92"/>
    </row>
    <row r="18" spans="1:13" ht="45.75" thickBot="1" x14ac:dyDescent="0.3">
      <c r="A18" s="100" t="s">
        <v>10</v>
      </c>
      <c r="B18" s="150">
        <f>B13+B16</f>
        <v>-49.90066877000001</v>
      </c>
      <c r="C18" s="110"/>
      <c r="D18" s="114" t="s">
        <v>0</v>
      </c>
      <c r="E18" s="15" t="s">
        <v>149</v>
      </c>
      <c r="L18" s="92"/>
    </row>
    <row r="19" spans="1:13" ht="16.5" thickTop="1" thickBot="1" x14ac:dyDescent="0.3">
      <c r="A19" s="92"/>
      <c r="B19" s="92"/>
      <c r="D19" s="92"/>
      <c r="K19" s="92"/>
      <c r="L19" s="92"/>
      <c r="M19" s="91"/>
    </row>
    <row r="20" spans="1:13" ht="19.5" thickTop="1" x14ac:dyDescent="0.3">
      <c r="A20" s="103" t="s">
        <v>132</v>
      </c>
      <c r="B20" s="116"/>
      <c r="C20" s="10"/>
      <c r="D20" s="10"/>
      <c r="E20" s="10"/>
      <c r="F20" s="11"/>
    </row>
    <row r="21" spans="1:13" x14ac:dyDescent="0.25">
      <c r="A21" s="12" t="s">
        <v>139</v>
      </c>
      <c r="B21" s="151">
        <f>'Designer''s Settings'!B7</f>
        <v>10</v>
      </c>
      <c r="C21" s="117">
        <f>'Designer''s Settings'!B8</f>
        <v>-8</v>
      </c>
      <c r="D21" s="106" t="s">
        <v>0</v>
      </c>
      <c r="E21" s="53" t="s">
        <v>150</v>
      </c>
      <c r="F21" s="13" t="s">
        <v>180</v>
      </c>
      <c r="M21" s="91"/>
    </row>
    <row r="22" spans="1:13" x14ac:dyDescent="0.25">
      <c r="A22" s="12" t="s">
        <v>121</v>
      </c>
      <c r="B22" s="144">
        <f>'OUC Assumptions'!D13</f>
        <v>3.01</v>
      </c>
      <c r="C22" s="129">
        <f>'OUC Assumptions'!D14</f>
        <v>7.78</v>
      </c>
      <c r="D22" s="106"/>
      <c r="E22" s="53" t="s">
        <v>151</v>
      </c>
      <c r="F22" s="13" t="s">
        <v>181</v>
      </c>
      <c r="M22" s="91"/>
    </row>
    <row r="23" spans="1:13" x14ac:dyDescent="0.25">
      <c r="A23" s="12" t="s">
        <v>44</v>
      </c>
      <c r="B23" s="144">
        <f>'OUC Assumptions'!D9</f>
        <v>10</v>
      </c>
      <c r="C23" s="129">
        <f>'OUC Assumptions'!D10</f>
        <v>6</v>
      </c>
      <c r="D23" s="106" t="s">
        <v>1</v>
      </c>
      <c r="E23" s="53" t="s">
        <v>152</v>
      </c>
      <c r="F23" s="13" t="s">
        <v>164</v>
      </c>
      <c r="M23" s="91"/>
    </row>
    <row r="24" spans="1:13" ht="15.75" thickBot="1" x14ac:dyDescent="0.3">
      <c r="A24" s="118" t="s">
        <v>81</v>
      </c>
      <c r="B24" s="150">
        <f>B21-B22-B23</f>
        <v>-3.01</v>
      </c>
      <c r="C24" s="109">
        <f>C21-C22-C23</f>
        <v>-21.78</v>
      </c>
      <c r="D24" s="110" t="s">
        <v>0</v>
      </c>
      <c r="E24" s="119" t="s">
        <v>153</v>
      </c>
      <c r="F24" s="15" t="s">
        <v>182</v>
      </c>
      <c r="M24" s="91"/>
    </row>
    <row r="25" spans="1:13" ht="16.5" thickTop="1" thickBot="1" x14ac:dyDescent="0.3">
      <c r="B25" s="49"/>
      <c r="C25" s="49"/>
      <c r="D25" s="92"/>
      <c r="M25" s="91"/>
    </row>
    <row r="26" spans="1:13" ht="19.5" thickTop="1" x14ac:dyDescent="0.3">
      <c r="A26" s="103" t="s">
        <v>15</v>
      </c>
      <c r="B26" s="120" t="s">
        <v>12</v>
      </c>
      <c r="C26" s="120" t="s">
        <v>4</v>
      </c>
      <c r="D26" s="10"/>
      <c r="E26" s="10"/>
      <c r="F26" s="11"/>
    </row>
    <row r="27" spans="1:13" x14ac:dyDescent="0.25">
      <c r="A27" s="12" t="s">
        <v>82</v>
      </c>
      <c r="B27" s="131">
        <f>'OUC Assumptions'!D6</f>
        <v>45.440680443502757</v>
      </c>
      <c r="C27" s="129">
        <f>'OUC Assumptions'!D7</f>
        <v>36</v>
      </c>
      <c r="D27" s="53" t="s">
        <v>0</v>
      </c>
      <c r="E27" s="53" t="s">
        <v>154</v>
      </c>
      <c r="F27" s="13" t="s">
        <v>183</v>
      </c>
    </row>
    <row r="28" spans="1:13" x14ac:dyDescent="0.25">
      <c r="A28" s="12" t="s">
        <v>20</v>
      </c>
      <c r="B28" s="154">
        <f>'Designer''s Settings'!B12</f>
        <v>14</v>
      </c>
      <c r="C28" s="117">
        <f>B28</f>
        <v>14</v>
      </c>
      <c r="D28" s="53" t="s">
        <v>1</v>
      </c>
      <c r="E28" s="53" t="s">
        <v>155</v>
      </c>
      <c r="F28" s="13" t="s">
        <v>184</v>
      </c>
    </row>
    <row r="29" spans="1:13" x14ac:dyDescent="0.25">
      <c r="A29" s="12" t="s">
        <v>21</v>
      </c>
      <c r="B29" s="154">
        <f>'Designer''s Settings'!B14</f>
        <v>10</v>
      </c>
      <c r="C29" s="117">
        <f>'Designer''s Settings'!B15</f>
        <v>6</v>
      </c>
      <c r="D29" s="53" t="s">
        <v>3</v>
      </c>
      <c r="E29" s="53" t="s">
        <v>156</v>
      </c>
      <c r="F29" s="13" t="s">
        <v>185</v>
      </c>
    </row>
    <row r="30" spans="1:13" x14ac:dyDescent="0.25">
      <c r="A30" s="12" t="s">
        <v>22</v>
      </c>
      <c r="B30" s="85">
        <f>ROUNDUP(20*LOG10(B29/3.28084)+20*LOG10(800)-27.55,1)</f>
        <v>40.200000000000003</v>
      </c>
      <c r="C30" s="108">
        <f>ROUNDUP(20*LOG10(C29/3.28084)+20*LOG10(800)-27.55,1)</f>
        <v>35.800000000000004</v>
      </c>
      <c r="D30" s="53" t="s">
        <v>1</v>
      </c>
      <c r="E30" s="53" t="s">
        <v>157</v>
      </c>
      <c r="F30" s="13" t="s">
        <v>186</v>
      </c>
    </row>
    <row r="31" spans="1:13" x14ac:dyDescent="0.25">
      <c r="A31" s="12" t="s">
        <v>23</v>
      </c>
      <c r="B31" s="154">
        <f>'Designer''s Settings'!B11</f>
        <v>2</v>
      </c>
      <c r="C31" s="117">
        <f>B31</f>
        <v>2</v>
      </c>
      <c r="D31" s="53" t="s">
        <v>0</v>
      </c>
      <c r="E31" s="53" t="s">
        <v>158</v>
      </c>
      <c r="F31" s="13" t="s">
        <v>187</v>
      </c>
    </row>
    <row r="32" spans="1:13" x14ac:dyDescent="0.25">
      <c r="A32" s="12" t="s">
        <v>138</v>
      </c>
      <c r="B32" s="85">
        <f>B28-B31+B30</f>
        <v>52.2</v>
      </c>
      <c r="C32" s="108">
        <f>C28-C31+C30</f>
        <v>47.800000000000004</v>
      </c>
      <c r="D32" s="53" t="s">
        <v>1</v>
      </c>
      <c r="E32" s="53" t="s">
        <v>159</v>
      </c>
      <c r="F32" s="13" t="s">
        <v>194</v>
      </c>
      <c r="J32" s="132"/>
    </row>
    <row r="33" spans="1:13" x14ac:dyDescent="0.25">
      <c r="A33" s="12" t="s">
        <v>131</v>
      </c>
      <c r="B33" s="85">
        <f>B27-B32</f>
        <v>-6.7593195564972461</v>
      </c>
      <c r="C33" s="108">
        <f>C27-C32</f>
        <v>-11.800000000000004</v>
      </c>
      <c r="D33" s="53" t="s">
        <v>0</v>
      </c>
      <c r="E33" s="53" t="s">
        <v>160</v>
      </c>
      <c r="F33" s="13" t="s">
        <v>195</v>
      </c>
    </row>
    <row r="34" spans="1:13" x14ac:dyDescent="0.25">
      <c r="A34" s="12" t="s">
        <v>24</v>
      </c>
      <c r="B34" s="85">
        <f>MAX(B33-$B24,0)</f>
        <v>0</v>
      </c>
      <c r="C34" s="108">
        <f>MAX(C33-$B24,0)</f>
        <v>0</v>
      </c>
      <c r="D34" s="53" t="s">
        <v>1</v>
      </c>
      <c r="E34" s="53" t="s">
        <v>161</v>
      </c>
      <c r="F34" s="13" t="s">
        <v>196</v>
      </c>
      <c r="K34" s="92"/>
      <c r="M34" s="91"/>
    </row>
    <row r="35" spans="1:13" ht="30.75" thickBot="1" x14ac:dyDescent="0.3">
      <c r="A35" s="100" t="s">
        <v>25</v>
      </c>
      <c r="B35" s="101">
        <f>MAX(B33-$C24-B34,0)</f>
        <v>15.020680443502755</v>
      </c>
      <c r="C35" s="109">
        <f>MAX(C33-$C24-C34,0)</f>
        <v>9.9799999999999969</v>
      </c>
      <c r="D35" s="119" t="s">
        <v>1</v>
      </c>
      <c r="E35" s="119" t="s">
        <v>162</v>
      </c>
      <c r="F35" s="15" t="s">
        <v>197</v>
      </c>
      <c r="K35" s="92"/>
      <c r="M35" s="91"/>
    </row>
    <row r="36" spans="1:13" ht="16.5" thickTop="1" thickBot="1" x14ac:dyDescent="0.3"/>
    <row r="37" spans="1:13" ht="19.5" thickTop="1" x14ac:dyDescent="0.3">
      <c r="A37" s="103" t="s">
        <v>133</v>
      </c>
      <c r="B37" s="121"/>
      <c r="C37" s="122"/>
      <c r="D37" s="10"/>
      <c r="E37" s="11"/>
      <c r="K37" s="92"/>
      <c r="M37" s="91"/>
    </row>
    <row r="38" spans="1:13" x14ac:dyDescent="0.25">
      <c r="A38" s="12" t="s">
        <v>87</v>
      </c>
      <c r="B38" s="151">
        <f>'Designer''s Settings'!B9</f>
        <v>27</v>
      </c>
      <c r="C38" s="106"/>
      <c r="D38" s="53" t="s">
        <v>0</v>
      </c>
      <c r="E38" s="13" t="s">
        <v>163</v>
      </c>
      <c r="K38" s="92"/>
      <c r="M38" s="91"/>
    </row>
    <row r="39" spans="1:13" x14ac:dyDescent="0.25">
      <c r="A39" s="12" t="s">
        <v>137</v>
      </c>
      <c r="B39" s="152">
        <f>'OUC Assumptions'!D13</f>
        <v>3.01</v>
      </c>
      <c r="C39" s="53"/>
      <c r="D39" s="105" t="s">
        <v>1</v>
      </c>
      <c r="E39" s="13" t="s">
        <v>151</v>
      </c>
      <c r="K39" s="92"/>
      <c r="M39" s="91"/>
    </row>
    <row r="40" spans="1:13" x14ac:dyDescent="0.25">
      <c r="A40" s="12" t="s">
        <v>97</v>
      </c>
      <c r="B40" s="144">
        <f>'OUC Assumptions'!D10</f>
        <v>6</v>
      </c>
      <c r="C40" s="53"/>
      <c r="D40" s="105" t="s">
        <v>1</v>
      </c>
      <c r="E40" s="13" t="s">
        <v>164</v>
      </c>
      <c r="K40" s="92"/>
      <c r="M40" s="91"/>
    </row>
    <row r="41" spans="1:13" x14ac:dyDescent="0.25">
      <c r="A41" s="12" t="s">
        <v>114</v>
      </c>
      <c r="B41" s="147">
        <f>B38-B39-B40</f>
        <v>17.990000000000002</v>
      </c>
      <c r="C41" s="106"/>
      <c r="D41" s="53" t="s">
        <v>0</v>
      </c>
      <c r="E41" s="13" t="s">
        <v>165</v>
      </c>
      <c r="K41" s="92"/>
      <c r="M41" s="91"/>
    </row>
    <row r="42" spans="1:13" x14ac:dyDescent="0.25">
      <c r="A42" s="12" t="s">
        <v>88</v>
      </c>
      <c r="B42" s="147">
        <f>MAX(B33,C33)-B52-B53+B43</f>
        <v>73.22</v>
      </c>
      <c r="C42" s="106"/>
      <c r="D42" s="53" t="s">
        <v>0</v>
      </c>
      <c r="E42" s="13" t="s">
        <v>166</v>
      </c>
      <c r="K42" s="92"/>
      <c r="M42" s="91"/>
    </row>
    <row r="43" spans="1:13" x14ac:dyDescent="0.25">
      <c r="A43" s="12" t="s">
        <v>26</v>
      </c>
      <c r="B43" s="151">
        <f>'Designer''s Settings'!F8</f>
        <v>95</v>
      </c>
      <c r="C43" s="106"/>
      <c r="D43" s="53" t="s">
        <v>1</v>
      </c>
      <c r="E43" s="13" t="s">
        <v>167</v>
      </c>
      <c r="L43" s="92"/>
      <c r="M43" s="91"/>
    </row>
    <row r="44" spans="1:13" x14ac:dyDescent="0.25">
      <c r="A44" s="12" t="s">
        <v>7</v>
      </c>
      <c r="B44" s="151">
        <f>'Designer''s Settings'!F9</f>
        <v>60</v>
      </c>
      <c r="C44" s="106"/>
      <c r="D44" s="53" t="s">
        <v>1</v>
      </c>
      <c r="E44" s="13" t="s">
        <v>168</v>
      </c>
      <c r="L44" s="92"/>
      <c r="M44" s="91"/>
    </row>
    <row r="45" spans="1:13" x14ac:dyDescent="0.25">
      <c r="A45" s="12" t="s">
        <v>111</v>
      </c>
      <c r="B45" s="147">
        <f>MIN(B17,B41)</f>
        <v>17.990000000000002</v>
      </c>
      <c r="C45" s="53"/>
      <c r="D45" s="53" t="s">
        <v>0</v>
      </c>
      <c r="E45" s="13" t="s">
        <v>169</v>
      </c>
      <c r="L45" s="92"/>
      <c r="M45" s="91"/>
    </row>
    <row r="46" spans="1:13" x14ac:dyDescent="0.25">
      <c r="A46" s="12" t="s">
        <v>134</v>
      </c>
      <c r="B46" s="147">
        <f>(MIN(B38,B42))</f>
        <v>27</v>
      </c>
      <c r="C46" s="53"/>
      <c r="D46" s="53" t="s">
        <v>0</v>
      </c>
      <c r="E46" s="13" t="s">
        <v>170</v>
      </c>
      <c r="L46" s="92"/>
      <c r="M46" s="91"/>
    </row>
    <row r="47" spans="1:13" x14ac:dyDescent="0.25">
      <c r="A47" s="12" t="s">
        <v>98</v>
      </c>
      <c r="B47" s="147">
        <f>B41-B43+B44</f>
        <v>-17.009999999999991</v>
      </c>
      <c r="C47" s="53"/>
      <c r="D47" s="53" t="s">
        <v>0</v>
      </c>
      <c r="E47" s="13" t="s">
        <v>171</v>
      </c>
      <c r="L47" s="92"/>
      <c r="M47" s="91"/>
    </row>
    <row r="48" spans="1:13" x14ac:dyDescent="0.25">
      <c r="A48" s="12" t="s">
        <v>113</v>
      </c>
      <c r="B48" s="147">
        <f>MAX((B46-B17),0)</f>
        <v>0</v>
      </c>
      <c r="C48" s="106"/>
      <c r="D48" s="53" t="s">
        <v>1</v>
      </c>
      <c r="E48" s="13" t="s">
        <v>172</v>
      </c>
      <c r="L48" s="92"/>
      <c r="M48" s="91"/>
    </row>
    <row r="49" spans="1:13" ht="15.75" thickBot="1" x14ac:dyDescent="0.3">
      <c r="A49" s="100" t="s">
        <v>100</v>
      </c>
      <c r="B49" s="153">
        <f>MIN(B24:C24,B47)</f>
        <v>-21.78</v>
      </c>
      <c r="C49" s="119"/>
      <c r="D49" s="119" t="s">
        <v>0</v>
      </c>
      <c r="E49" s="15" t="s">
        <v>173</v>
      </c>
      <c r="L49" s="92"/>
      <c r="M49" s="91"/>
    </row>
    <row r="50" spans="1:13" ht="16.5" thickTop="1" thickBot="1" x14ac:dyDescent="0.3">
      <c r="A50" s="92"/>
      <c r="B50" s="92"/>
      <c r="C50" s="91"/>
      <c r="E50" s="92"/>
      <c r="L50" s="92"/>
      <c r="M50" s="91"/>
    </row>
    <row r="51" spans="1:13" ht="19.5" thickTop="1" x14ac:dyDescent="0.3">
      <c r="A51" s="103" t="s">
        <v>16</v>
      </c>
      <c r="B51" s="122"/>
      <c r="C51" s="10"/>
      <c r="D51" s="10"/>
      <c r="E51" s="123"/>
      <c r="L51" s="92"/>
      <c r="M51" s="91"/>
    </row>
    <row r="52" spans="1:13" x14ac:dyDescent="0.25">
      <c r="A52" s="128" t="s">
        <v>136</v>
      </c>
      <c r="B52" s="85">
        <f>MAX(B34:C34)</f>
        <v>0</v>
      </c>
      <c r="C52" s="53"/>
      <c r="D52" s="53" t="s">
        <v>1</v>
      </c>
      <c r="E52" s="13" t="s">
        <v>174</v>
      </c>
    </row>
    <row r="53" spans="1:13" x14ac:dyDescent="0.25">
      <c r="A53" s="128" t="s">
        <v>135</v>
      </c>
      <c r="B53" s="85">
        <f>MAX(B35:C35)</f>
        <v>15.020680443502755</v>
      </c>
      <c r="C53" s="53"/>
      <c r="D53" s="53" t="s">
        <v>1</v>
      </c>
      <c r="E53" s="13" t="s">
        <v>175</v>
      </c>
    </row>
    <row r="54" spans="1:13" x14ac:dyDescent="0.25">
      <c r="A54" s="124" t="s">
        <v>89</v>
      </c>
      <c r="B54" s="85">
        <f>'OUC Assumptions'!D4+'Designer''s Settings'!F8-'Designer''s Settings'!F14-'Designer''s Settings'!F15</f>
        <v>-38.020680443502755</v>
      </c>
      <c r="C54" s="53"/>
      <c r="D54" s="53" t="s">
        <v>0</v>
      </c>
      <c r="E54" s="13" t="s">
        <v>176</v>
      </c>
    </row>
    <row r="55" spans="1:13" ht="15.75" thickBot="1" x14ac:dyDescent="0.3">
      <c r="A55" s="125" t="s">
        <v>91</v>
      </c>
      <c r="B55" s="127">
        <f>'OUC Assumptions'!D4+'Designer''s Settings'!F8-'Designer''s Settings'!F14-'Designer''s Settings'!F15-'Designer''s Settings'!F10</f>
        <v>-98.020680443502755</v>
      </c>
      <c r="C55" s="119"/>
      <c r="D55" s="119" t="s">
        <v>0</v>
      </c>
      <c r="E55" s="15" t="s">
        <v>177</v>
      </c>
    </row>
    <row r="56" spans="1:13" ht="15.75" thickTop="1" x14ac:dyDescent="0.25">
      <c r="A56" s="92"/>
      <c r="C56" s="91"/>
      <c r="E56" s="92"/>
    </row>
    <row r="57" spans="1:13" x14ac:dyDescent="0.25">
      <c r="A57" s="92"/>
      <c r="C57" s="91"/>
      <c r="E57" s="92"/>
    </row>
    <row r="58" spans="1:13" x14ac:dyDescent="0.25">
      <c r="A58" s="92"/>
      <c r="C58" s="91"/>
      <c r="E58" s="92"/>
    </row>
    <row r="59" spans="1:13" x14ac:dyDescent="0.25">
      <c r="A59" s="92"/>
      <c r="C59" s="91"/>
      <c r="E59" s="92"/>
    </row>
    <row r="60" spans="1:13" x14ac:dyDescent="0.25">
      <c r="A60" s="92"/>
      <c r="C60" s="91"/>
      <c r="E60" s="92"/>
    </row>
    <row r="61" spans="1:13" x14ac:dyDescent="0.25">
      <c r="C61" s="91"/>
      <c r="E61" s="92"/>
    </row>
  </sheetData>
  <sheetProtection selectLockedCells="1"/>
  <pageMargins left="0.7" right="0.7" top="0.75" bottom="0.75" header="0.3" footer="0.3"/>
  <pageSetup scale="66" orientation="portrait" r:id="rId1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2"/>
  <sheetViews>
    <sheetView topLeftCell="A28" workbookViewId="0">
      <selection activeCell="F34" sqref="F34"/>
    </sheetView>
  </sheetViews>
  <sheetFormatPr defaultColWidth="13.5703125" defaultRowHeight="15" x14ac:dyDescent="0.25"/>
  <cols>
    <col min="1" max="1" width="69.28515625" style="91" customWidth="1"/>
    <col min="2" max="2" width="16.28515625" style="91" customWidth="1"/>
    <col min="3" max="3" width="14.42578125" style="92" customWidth="1"/>
    <col min="4" max="4" width="7.5703125" style="91" customWidth="1"/>
    <col min="5" max="6" width="55.42578125" style="91" customWidth="1"/>
    <col min="7" max="7" width="4.42578125" style="91" customWidth="1"/>
    <col min="8" max="8" width="4.7109375" style="91" customWidth="1"/>
    <col min="9" max="9" width="17" style="91" customWidth="1"/>
    <col min="10" max="10" width="35.5703125" style="91" customWidth="1"/>
    <col min="11" max="11" width="5.85546875" style="91" customWidth="1"/>
    <col min="12" max="12" width="19.7109375" style="91" customWidth="1"/>
    <col min="13" max="13" width="6.42578125" style="92" customWidth="1"/>
    <col min="14" max="14" width="4.7109375" style="91" customWidth="1"/>
    <col min="15" max="15" width="5.5703125" style="91" customWidth="1"/>
    <col min="16" max="16384" width="13.5703125" style="91"/>
  </cols>
  <sheetData>
    <row r="1" spans="1:15" ht="18.75" x14ac:dyDescent="0.3">
      <c r="A1" s="3" t="s">
        <v>119</v>
      </c>
      <c r="B1" s="3"/>
      <c r="O1" s="91" t="s">
        <v>8</v>
      </c>
    </row>
    <row r="3" spans="1:15" ht="30" x14ac:dyDescent="0.25">
      <c r="A3" s="4" t="s">
        <v>129</v>
      </c>
      <c r="B3" s="92"/>
      <c r="D3" s="92"/>
      <c r="E3" s="92"/>
      <c r="F3" s="92"/>
    </row>
    <row r="4" spans="1:15" x14ac:dyDescent="0.25">
      <c r="A4" s="5" t="s">
        <v>140</v>
      </c>
      <c r="B4" s="92"/>
      <c r="D4" s="92"/>
      <c r="E4" s="92"/>
      <c r="F4" s="92"/>
    </row>
    <row r="5" spans="1:15" x14ac:dyDescent="0.25">
      <c r="A5" s="115" t="s">
        <v>130</v>
      </c>
      <c r="B5" s="92"/>
      <c r="D5" s="92"/>
      <c r="E5" s="92"/>
      <c r="F5" s="92"/>
    </row>
    <row r="6" spans="1:15" x14ac:dyDescent="0.25">
      <c r="A6" s="92" t="s">
        <v>17</v>
      </c>
      <c r="B6" s="92"/>
      <c r="D6" s="92"/>
      <c r="E6" s="92"/>
      <c r="F6" s="92"/>
    </row>
    <row r="7" spans="1:15" x14ac:dyDescent="0.25">
      <c r="A7" s="92"/>
      <c r="B7" s="92"/>
      <c r="C7" s="91"/>
      <c r="E7" s="2"/>
      <c r="F7" s="2"/>
      <c r="G7" s="2"/>
      <c r="H7" s="2"/>
    </row>
    <row r="8" spans="1:15" ht="15.75" thickBot="1" x14ac:dyDescent="0.3">
      <c r="B8" s="92"/>
      <c r="C8" s="91"/>
      <c r="E8" s="2"/>
      <c r="F8" s="2"/>
      <c r="G8" s="2"/>
      <c r="H8" s="2"/>
    </row>
    <row r="9" spans="1:15" ht="19.5" thickTop="1" x14ac:dyDescent="0.3">
      <c r="A9" s="103" t="s">
        <v>14</v>
      </c>
      <c r="B9" s="10"/>
      <c r="C9" s="10"/>
      <c r="D9" s="10"/>
      <c r="E9" s="104"/>
      <c r="F9" s="2"/>
      <c r="G9" s="2"/>
      <c r="L9" s="92"/>
      <c r="M9" s="91"/>
    </row>
    <row r="10" spans="1:15" x14ac:dyDescent="0.25">
      <c r="A10" s="12" t="s">
        <v>2</v>
      </c>
      <c r="B10" s="129">
        <f>'Objectives vs. Measurements'!B3</f>
        <v>-45</v>
      </c>
      <c r="C10" s="106"/>
      <c r="D10" s="106" t="s">
        <v>0</v>
      </c>
      <c r="E10" s="13" t="s">
        <v>141</v>
      </c>
      <c r="G10" s="2"/>
      <c r="L10" s="92"/>
      <c r="M10" s="91"/>
    </row>
    <row r="11" spans="1:15" x14ac:dyDescent="0.25">
      <c r="A11" s="47" t="s">
        <v>27</v>
      </c>
      <c r="B11" s="130">
        <f>'Objectives vs. Measurements'!B7</f>
        <v>-115</v>
      </c>
      <c r="C11" s="106"/>
      <c r="D11" s="106" t="s">
        <v>0</v>
      </c>
      <c r="E11" s="13" t="s">
        <v>178</v>
      </c>
      <c r="G11" s="2"/>
      <c r="L11" s="92"/>
      <c r="M11" s="91"/>
    </row>
    <row r="12" spans="1:15" x14ac:dyDescent="0.25">
      <c r="A12" s="12" t="s">
        <v>18</v>
      </c>
      <c r="B12" s="107">
        <f>'Objectives vs. Measurements'!B4</f>
        <v>15</v>
      </c>
      <c r="C12" s="53"/>
      <c r="D12" s="53" t="s">
        <v>1</v>
      </c>
      <c r="E12" s="13" t="s">
        <v>143</v>
      </c>
      <c r="K12" s="92"/>
      <c r="L12" s="92"/>
      <c r="M12" s="91"/>
    </row>
    <row r="13" spans="1:15" x14ac:dyDescent="0.25">
      <c r="A13" s="12" t="s">
        <v>13</v>
      </c>
      <c r="B13" s="108">
        <f>B11-B12</f>
        <v>-130</v>
      </c>
      <c r="C13" s="53"/>
      <c r="D13" s="53" t="s">
        <v>0</v>
      </c>
      <c r="E13" s="13" t="s">
        <v>144</v>
      </c>
      <c r="K13" s="92"/>
      <c r="L13" s="92"/>
      <c r="M13" s="91"/>
    </row>
    <row r="14" spans="1:15" x14ac:dyDescent="0.25">
      <c r="A14" s="12" t="s">
        <v>6</v>
      </c>
      <c r="B14" s="53"/>
      <c r="C14" s="53"/>
      <c r="D14" s="53" t="s">
        <v>0</v>
      </c>
      <c r="E14" s="13"/>
      <c r="G14" s="92"/>
      <c r="L14" s="92"/>
      <c r="M14" s="91"/>
    </row>
    <row r="15" spans="1:15" ht="45" x14ac:dyDescent="0.25">
      <c r="A15" s="12" t="s">
        <v>128</v>
      </c>
      <c r="B15" s="53"/>
      <c r="C15" s="53"/>
      <c r="D15" s="53" t="s">
        <v>0</v>
      </c>
      <c r="E15" s="13"/>
      <c r="L15" s="92"/>
      <c r="M15" s="91"/>
    </row>
    <row r="16" spans="1:15" x14ac:dyDescent="0.25">
      <c r="A16" s="12" t="s">
        <v>108</v>
      </c>
      <c r="B16" s="156">
        <f>'Objectives vs. Measurements'!B9-'Objectives vs. Measurements'!B8</f>
        <v>75</v>
      </c>
      <c r="C16" s="53"/>
      <c r="D16" s="53" t="s">
        <v>1</v>
      </c>
      <c r="E16" s="13" t="s">
        <v>179</v>
      </c>
      <c r="K16" s="92"/>
      <c r="L16" s="92"/>
      <c r="M16" s="91"/>
    </row>
    <row r="17" spans="1:13" x14ac:dyDescent="0.25">
      <c r="A17" s="12" t="s">
        <v>9</v>
      </c>
      <c r="B17" s="108">
        <f>B10+B16</f>
        <v>30</v>
      </c>
      <c r="C17" s="106"/>
      <c r="D17" s="106" t="s">
        <v>0</v>
      </c>
      <c r="E17" s="13" t="s">
        <v>148</v>
      </c>
      <c r="K17" s="92"/>
      <c r="L17" s="92"/>
      <c r="M17" s="91"/>
    </row>
    <row r="18" spans="1:13" ht="45.75" thickBot="1" x14ac:dyDescent="0.3">
      <c r="A18" s="100" t="s">
        <v>10</v>
      </c>
      <c r="B18" s="109">
        <f>B13+B16</f>
        <v>-55</v>
      </c>
      <c r="C18" s="110"/>
      <c r="D18" s="110" t="s">
        <v>0</v>
      </c>
      <c r="E18" s="15" t="s">
        <v>149</v>
      </c>
      <c r="K18" s="92"/>
      <c r="L18" s="92"/>
      <c r="M18" s="91"/>
    </row>
    <row r="19" spans="1:13" ht="16.5" thickTop="1" thickBot="1" x14ac:dyDescent="0.3">
      <c r="A19" s="92"/>
      <c r="B19" s="92"/>
      <c r="D19" s="92"/>
      <c r="K19" s="92"/>
      <c r="L19" s="92"/>
      <c r="M19" s="91"/>
    </row>
    <row r="20" spans="1:13" ht="19.5" thickTop="1" x14ac:dyDescent="0.3">
      <c r="A20" s="103" t="s">
        <v>132</v>
      </c>
      <c r="B20" s="116"/>
      <c r="C20" s="10"/>
      <c r="D20" s="10"/>
      <c r="E20" s="10"/>
      <c r="F20" s="11"/>
    </row>
    <row r="21" spans="1:13" x14ac:dyDescent="0.25">
      <c r="A21" s="12" t="s">
        <v>139</v>
      </c>
      <c r="B21" s="117">
        <f>'Designer''s Settings'!B7</f>
        <v>10</v>
      </c>
      <c r="C21" s="117">
        <f>'Designer''s Settings'!B8</f>
        <v>-8</v>
      </c>
      <c r="D21" s="106" t="s">
        <v>0</v>
      </c>
      <c r="E21" s="53" t="s">
        <v>150</v>
      </c>
      <c r="F21" s="13" t="s">
        <v>180</v>
      </c>
      <c r="M21" s="91"/>
    </row>
    <row r="22" spans="1:13" x14ac:dyDescent="0.25">
      <c r="A22" s="12" t="s">
        <v>121</v>
      </c>
      <c r="B22" s="129">
        <f>'OUC Assumptions'!D13</f>
        <v>3.01</v>
      </c>
      <c r="C22" s="129">
        <f>'OUC Assumptions'!D14</f>
        <v>7.78</v>
      </c>
      <c r="D22" s="106"/>
      <c r="E22" s="53" t="s">
        <v>151</v>
      </c>
      <c r="F22" s="13" t="s">
        <v>181</v>
      </c>
      <c r="M22" s="91"/>
    </row>
    <row r="23" spans="1:13" x14ac:dyDescent="0.25">
      <c r="A23" s="12" t="s">
        <v>44</v>
      </c>
      <c r="B23" s="129">
        <f>'OUC Assumptions'!D9</f>
        <v>10</v>
      </c>
      <c r="C23" s="129">
        <f>'OUC Assumptions'!D10</f>
        <v>6</v>
      </c>
      <c r="D23" s="106" t="s">
        <v>1</v>
      </c>
      <c r="E23" s="53" t="s">
        <v>152</v>
      </c>
      <c r="F23" s="13" t="s">
        <v>164</v>
      </c>
      <c r="M23" s="91"/>
    </row>
    <row r="24" spans="1:13" ht="15.75" thickBot="1" x14ac:dyDescent="0.3">
      <c r="A24" s="118" t="s">
        <v>81</v>
      </c>
      <c r="B24" s="109">
        <f>B21-B22-B23</f>
        <v>-3.01</v>
      </c>
      <c r="C24" s="109">
        <f>C21-C22-C23</f>
        <v>-21.78</v>
      </c>
      <c r="D24" s="110" t="s">
        <v>0</v>
      </c>
      <c r="E24" s="119" t="s">
        <v>153</v>
      </c>
      <c r="F24" s="15" t="s">
        <v>182</v>
      </c>
      <c r="M24" s="91"/>
    </row>
    <row r="25" spans="1:13" s="49" customFormat="1" ht="16.5" thickTop="1" thickBot="1" x14ac:dyDescent="0.3">
      <c r="A25" s="91"/>
      <c r="D25" s="92"/>
      <c r="E25" s="91"/>
      <c r="F25" s="91"/>
    </row>
    <row r="26" spans="1:13" ht="19.5" thickTop="1" x14ac:dyDescent="0.3">
      <c r="A26" s="103" t="s">
        <v>15</v>
      </c>
      <c r="B26" s="120" t="s">
        <v>12</v>
      </c>
      <c r="C26" s="120" t="s">
        <v>4</v>
      </c>
      <c r="D26" s="10"/>
      <c r="E26" s="10"/>
      <c r="F26" s="11"/>
    </row>
    <row r="27" spans="1:13" x14ac:dyDescent="0.25">
      <c r="A27" s="12" t="s">
        <v>82</v>
      </c>
      <c r="B27" s="131">
        <f>'OUC Assumptions'!D6</f>
        <v>45.440680443502757</v>
      </c>
      <c r="C27" s="129">
        <f>'OUC Assumptions'!D7</f>
        <v>36</v>
      </c>
      <c r="D27" s="53" t="s">
        <v>0</v>
      </c>
      <c r="E27" s="53" t="s">
        <v>154</v>
      </c>
      <c r="F27" s="13" t="s">
        <v>183</v>
      </c>
    </row>
    <row r="28" spans="1:13" x14ac:dyDescent="0.25">
      <c r="A28" s="12" t="s">
        <v>20</v>
      </c>
      <c r="B28" s="117">
        <f>'Designer''s Settings'!B12</f>
        <v>14</v>
      </c>
      <c r="C28" s="117">
        <f>B28</f>
        <v>14</v>
      </c>
      <c r="D28" s="53" t="s">
        <v>1</v>
      </c>
      <c r="E28" s="53" t="s">
        <v>155</v>
      </c>
      <c r="F28" s="13" t="s">
        <v>184</v>
      </c>
    </row>
    <row r="29" spans="1:13" x14ac:dyDescent="0.25">
      <c r="A29" s="12" t="s">
        <v>21</v>
      </c>
      <c r="B29" s="117">
        <f>'Designer''s Settings'!B14</f>
        <v>10</v>
      </c>
      <c r="C29" s="117">
        <f>'Designer''s Settings'!B15</f>
        <v>6</v>
      </c>
      <c r="D29" s="53" t="s">
        <v>3</v>
      </c>
      <c r="E29" s="53" t="s">
        <v>156</v>
      </c>
      <c r="F29" s="13" t="s">
        <v>185</v>
      </c>
    </row>
    <row r="30" spans="1:13" x14ac:dyDescent="0.25">
      <c r="A30" s="12" t="s">
        <v>22</v>
      </c>
      <c r="B30" s="108">
        <f>ROUNDUP(20*LOG10(B29/3.28084)+20*LOG10(800)-27.55,1)</f>
        <v>40.200000000000003</v>
      </c>
      <c r="C30" s="108">
        <f>ROUNDUP(20*LOG10(C29/3.28084)+20*LOG10(800)-27.55,1)</f>
        <v>35.800000000000004</v>
      </c>
      <c r="D30" s="53" t="s">
        <v>1</v>
      </c>
      <c r="E30" s="53" t="s">
        <v>157</v>
      </c>
      <c r="F30" s="13" t="s">
        <v>186</v>
      </c>
    </row>
    <row r="31" spans="1:13" x14ac:dyDescent="0.25">
      <c r="A31" s="12" t="s">
        <v>23</v>
      </c>
      <c r="B31" s="117">
        <f>'Designer''s Settings'!B11</f>
        <v>2</v>
      </c>
      <c r="C31" s="117">
        <f>B31</f>
        <v>2</v>
      </c>
      <c r="D31" s="53" t="s">
        <v>0</v>
      </c>
      <c r="E31" s="53" t="s">
        <v>158</v>
      </c>
      <c r="F31" s="13" t="s">
        <v>187</v>
      </c>
    </row>
    <row r="32" spans="1:13" x14ac:dyDescent="0.25">
      <c r="A32" s="12" t="s">
        <v>95</v>
      </c>
      <c r="B32" s="105"/>
      <c r="C32" s="105"/>
      <c r="D32" s="53" t="s">
        <v>1</v>
      </c>
      <c r="E32" s="53"/>
      <c r="F32" s="13"/>
    </row>
    <row r="33" spans="1:13" x14ac:dyDescent="0.25">
      <c r="A33" s="12" t="s">
        <v>131</v>
      </c>
      <c r="B33" s="160">
        <f>'Objectives vs. Measurements'!E20</f>
        <v>-18</v>
      </c>
      <c r="C33" s="160">
        <f>'Objectives vs. Measurements'!E21</f>
        <v>-18</v>
      </c>
      <c r="D33" s="53" t="s">
        <v>0</v>
      </c>
      <c r="E33" s="53" t="s">
        <v>188</v>
      </c>
      <c r="F33" s="13" t="s">
        <v>189</v>
      </c>
    </row>
    <row r="34" spans="1:13" x14ac:dyDescent="0.25">
      <c r="A34" s="12" t="s">
        <v>24</v>
      </c>
      <c r="B34" s="157"/>
      <c r="C34" s="105"/>
      <c r="D34" s="53" t="s">
        <v>1</v>
      </c>
      <c r="E34" s="53"/>
      <c r="F34" s="13"/>
      <c r="K34" s="92"/>
      <c r="M34" s="91"/>
    </row>
    <row r="35" spans="1:13" ht="30.75" thickBot="1" x14ac:dyDescent="0.3">
      <c r="A35" s="100" t="s">
        <v>25</v>
      </c>
      <c r="B35" s="158"/>
      <c r="C35" s="159"/>
      <c r="D35" s="119" t="s">
        <v>1</v>
      </c>
      <c r="E35" s="119"/>
      <c r="F35" s="15"/>
      <c r="K35" s="92"/>
      <c r="M35" s="91"/>
    </row>
    <row r="36" spans="1:13" ht="16.5" thickTop="1" thickBot="1" x14ac:dyDescent="0.3"/>
    <row r="37" spans="1:13" ht="19.5" thickTop="1" x14ac:dyDescent="0.3">
      <c r="A37" s="103" t="s">
        <v>133</v>
      </c>
      <c r="B37" s="122"/>
      <c r="C37" s="122"/>
      <c r="D37" s="10"/>
      <c r="E37" s="11"/>
      <c r="K37" s="92"/>
      <c r="M37" s="91"/>
    </row>
    <row r="38" spans="1:13" x14ac:dyDescent="0.25">
      <c r="A38" s="12" t="s">
        <v>87</v>
      </c>
      <c r="B38" s="117">
        <f>'Designer''s Settings'!B9</f>
        <v>27</v>
      </c>
      <c r="C38" s="53"/>
      <c r="D38" s="53" t="s">
        <v>0</v>
      </c>
      <c r="E38" s="13" t="s">
        <v>163</v>
      </c>
      <c r="K38" s="92"/>
      <c r="M38" s="91"/>
    </row>
    <row r="39" spans="1:13" x14ac:dyDescent="0.25">
      <c r="A39" s="12" t="s">
        <v>137</v>
      </c>
      <c r="B39" s="155">
        <f>'OUC Assumptions'!D13</f>
        <v>3.01</v>
      </c>
      <c r="C39" s="53"/>
      <c r="D39" s="105" t="s">
        <v>1</v>
      </c>
      <c r="E39" s="13" t="s">
        <v>151</v>
      </c>
      <c r="K39" s="92"/>
      <c r="M39" s="91"/>
    </row>
    <row r="40" spans="1:13" x14ac:dyDescent="0.25">
      <c r="A40" s="12" t="s">
        <v>97</v>
      </c>
      <c r="B40" s="129">
        <f>'OUC Assumptions'!D9</f>
        <v>10</v>
      </c>
      <c r="C40" s="53"/>
      <c r="D40" s="105" t="s">
        <v>1</v>
      </c>
      <c r="E40" s="13" t="s">
        <v>152</v>
      </c>
      <c r="K40" s="92"/>
      <c r="M40" s="91"/>
    </row>
    <row r="41" spans="1:13" x14ac:dyDescent="0.25">
      <c r="A41" s="12" t="s">
        <v>114</v>
      </c>
      <c r="B41" s="108">
        <f>B38-B39-B40</f>
        <v>13.990000000000002</v>
      </c>
      <c r="C41" s="53"/>
      <c r="D41" s="53" t="s">
        <v>0</v>
      </c>
      <c r="E41" s="13" t="s">
        <v>165</v>
      </c>
      <c r="K41" s="92"/>
      <c r="M41" s="91"/>
    </row>
    <row r="42" spans="1:13" x14ac:dyDescent="0.25">
      <c r="A42" s="12" t="s">
        <v>88</v>
      </c>
      <c r="B42" s="85">
        <f>MAX(B33,C33)-B53+B43</f>
        <v>100</v>
      </c>
      <c r="C42" s="53"/>
      <c r="D42" s="53" t="s">
        <v>0</v>
      </c>
      <c r="E42" s="13" t="s">
        <v>190</v>
      </c>
      <c r="K42" s="92"/>
      <c r="M42" s="91"/>
    </row>
    <row r="43" spans="1:13" x14ac:dyDescent="0.25">
      <c r="A43" s="12" t="s">
        <v>26</v>
      </c>
      <c r="B43" s="117">
        <f>'Designer''s Settings'!F8</f>
        <v>95</v>
      </c>
      <c r="C43" s="53"/>
      <c r="D43" s="53" t="s">
        <v>1</v>
      </c>
      <c r="E43" s="13" t="s">
        <v>167</v>
      </c>
      <c r="L43" s="92"/>
      <c r="M43" s="91"/>
    </row>
    <row r="44" spans="1:13" x14ac:dyDescent="0.25">
      <c r="A44" s="12" t="s">
        <v>7</v>
      </c>
      <c r="B44" s="117">
        <f>'Designer''s Settings'!F9</f>
        <v>60</v>
      </c>
      <c r="C44" s="53"/>
      <c r="D44" s="53" t="s">
        <v>1</v>
      </c>
      <c r="E44" s="13" t="s">
        <v>168</v>
      </c>
      <c r="L44" s="92"/>
      <c r="M44" s="91"/>
    </row>
    <row r="45" spans="1:13" ht="14.25" customHeight="1" x14ac:dyDescent="0.25">
      <c r="A45" s="12" t="s">
        <v>111</v>
      </c>
      <c r="B45" s="108">
        <f>MIN(B17,B41)</f>
        <v>13.990000000000002</v>
      </c>
      <c r="C45" s="53"/>
      <c r="D45" s="53" t="s">
        <v>0</v>
      </c>
      <c r="E45" s="13" t="s">
        <v>169</v>
      </c>
      <c r="L45" s="92"/>
      <c r="M45" s="91"/>
    </row>
    <row r="46" spans="1:13" hidden="1" x14ac:dyDescent="0.25">
      <c r="A46" s="12" t="s">
        <v>134</v>
      </c>
      <c r="B46" s="85">
        <f>(MIN(B38,B42))</f>
        <v>27</v>
      </c>
      <c r="C46" s="53"/>
      <c r="D46" s="53" t="s">
        <v>0</v>
      </c>
      <c r="E46" s="13" t="s">
        <v>170</v>
      </c>
      <c r="L46" s="92"/>
      <c r="M46" s="91"/>
    </row>
    <row r="47" spans="1:13" x14ac:dyDescent="0.25">
      <c r="A47" s="12" t="s">
        <v>98</v>
      </c>
      <c r="B47" s="108">
        <f>B41-B43+B44</f>
        <v>-21.009999999999991</v>
      </c>
      <c r="C47" s="53"/>
      <c r="D47" s="53" t="s">
        <v>0</v>
      </c>
      <c r="E47" s="13" t="s">
        <v>171</v>
      </c>
      <c r="L47" s="92"/>
      <c r="M47" s="91"/>
    </row>
    <row r="48" spans="1:13" x14ac:dyDescent="0.25">
      <c r="A48" s="12" t="s">
        <v>113</v>
      </c>
      <c r="B48" s="85">
        <f>MAX((B46-B17),0)</f>
        <v>0</v>
      </c>
      <c r="C48" s="53"/>
      <c r="D48" s="53" t="s">
        <v>1</v>
      </c>
      <c r="E48" s="13" t="s">
        <v>172</v>
      </c>
      <c r="L48" s="92"/>
      <c r="M48" s="91"/>
    </row>
    <row r="49" spans="1:13" ht="15.75" thickBot="1" x14ac:dyDescent="0.3">
      <c r="A49" s="100" t="s">
        <v>100</v>
      </c>
      <c r="B49" s="126">
        <f>MIN(B24:C24,B47)</f>
        <v>-21.78</v>
      </c>
      <c r="C49" s="119"/>
      <c r="D49" s="119" t="s">
        <v>0</v>
      </c>
      <c r="E49" s="15" t="s">
        <v>173</v>
      </c>
      <c r="L49" s="92"/>
      <c r="M49" s="91"/>
    </row>
    <row r="50" spans="1:13" ht="16.5" thickTop="1" thickBot="1" x14ac:dyDescent="0.3">
      <c r="A50" s="92"/>
      <c r="B50" s="92"/>
      <c r="C50" s="91"/>
      <c r="E50" s="92"/>
      <c r="L50" s="92"/>
      <c r="M50" s="91"/>
    </row>
    <row r="51" spans="1:13" ht="19.5" thickTop="1" x14ac:dyDescent="0.3">
      <c r="A51" s="103" t="s">
        <v>16</v>
      </c>
      <c r="B51" s="122"/>
      <c r="C51" s="10"/>
      <c r="D51" s="10"/>
      <c r="E51" s="123"/>
      <c r="L51" s="92"/>
      <c r="M51" s="91"/>
    </row>
    <row r="52" spans="1:13" x14ac:dyDescent="0.25">
      <c r="A52" s="128" t="s">
        <v>136</v>
      </c>
      <c r="B52" s="157"/>
      <c r="C52" s="53"/>
      <c r="D52" s="53"/>
      <c r="E52" s="13"/>
      <c r="J52" s="92"/>
      <c r="M52" s="91"/>
    </row>
    <row r="53" spans="1:13" x14ac:dyDescent="0.25">
      <c r="A53" s="128" t="s">
        <v>135</v>
      </c>
      <c r="B53" s="85">
        <f>'Objectives vs. Measurements'!B12</f>
        <v>-23</v>
      </c>
      <c r="C53" s="53"/>
      <c r="D53" s="53" t="s">
        <v>1</v>
      </c>
      <c r="E53" s="13" t="s">
        <v>191</v>
      </c>
      <c r="J53" s="92"/>
      <c r="M53" s="91"/>
    </row>
    <row r="54" spans="1:13" x14ac:dyDescent="0.25">
      <c r="A54" s="124" t="s">
        <v>89</v>
      </c>
      <c r="B54" s="85">
        <f>'OUC Assumptions'!D5+'Designer''s Settings'!F9-'Designer''s Settings'!F15-'Designer''s Settings'!F16</f>
        <v>60</v>
      </c>
      <c r="C54" s="53"/>
      <c r="D54" s="53" t="s">
        <v>0</v>
      </c>
      <c r="E54" s="13" t="s">
        <v>192</v>
      </c>
      <c r="J54" s="92"/>
      <c r="M54" s="91"/>
    </row>
    <row r="55" spans="1:13" ht="15.75" thickBot="1" x14ac:dyDescent="0.3">
      <c r="A55" s="125" t="s">
        <v>91</v>
      </c>
      <c r="B55" s="127">
        <f>'OUC Assumptions'!D5+'Designer''s Settings'!F9-'Designer''s Settings'!F15-'Designer''s Settings'!F16-'Designer''s Settings'!F11</f>
        <v>60</v>
      </c>
      <c r="C55" s="119"/>
      <c r="D55" s="119" t="s">
        <v>0</v>
      </c>
      <c r="E55" s="15" t="s">
        <v>193</v>
      </c>
    </row>
    <row r="56" spans="1:13" ht="15.75" thickTop="1" x14ac:dyDescent="0.25">
      <c r="A56" s="92"/>
      <c r="C56" s="91"/>
      <c r="E56" s="92"/>
    </row>
    <row r="57" spans="1:13" x14ac:dyDescent="0.25">
      <c r="A57" s="92"/>
      <c r="C57" s="91"/>
      <c r="E57" s="92"/>
    </row>
    <row r="58" spans="1:13" x14ac:dyDescent="0.25">
      <c r="A58" s="92"/>
      <c r="C58" s="91"/>
      <c r="E58" s="92"/>
    </row>
    <row r="59" spans="1:13" x14ac:dyDescent="0.25">
      <c r="A59" s="92"/>
      <c r="C59" s="91"/>
      <c r="E59" s="92"/>
    </row>
    <row r="60" spans="1:13" x14ac:dyDescent="0.25">
      <c r="A60" s="92"/>
      <c r="C60" s="91"/>
      <c r="E60" s="92"/>
    </row>
    <row r="61" spans="1:13" x14ac:dyDescent="0.25">
      <c r="C61" s="91"/>
      <c r="E61" s="92"/>
    </row>
    <row r="62" spans="1:13" x14ac:dyDescent="0.25">
      <c r="C62" s="91"/>
    </row>
  </sheetData>
  <sheetProtection selectLockedCells="1"/>
  <pageMargins left="0.7" right="0.7" top="0.75" bottom="0.75" header="0.3" footer="0.3"/>
  <pageSetup scale="66" orientation="portrait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Header</vt:lpstr>
      <vt:lpstr>OUC Assumptions</vt:lpstr>
      <vt:lpstr>Designer's Settings</vt:lpstr>
      <vt:lpstr>Objectives vs. Measurements</vt:lpstr>
      <vt:lpstr>Design Computations </vt:lpstr>
      <vt:lpstr>Testing Computations</vt:lpstr>
      <vt:lpstr>Level_above_which_the_BDA_may_sustain_damage</vt:lpstr>
      <vt:lpstr>mobile_radio_power</vt:lpstr>
      <vt:lpstr>'Design Computations '!Print_Area</vt:lpstr>
      <vt:lpstr>'Testing Computations'!Print_Area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Theisz</dc:creator>
  <cp:lastModifiedBy>ServUS</cp:lastModifiedBy>
  <cp:lastPrinted>2017-03-30T18:18:46Z</cp:lastPrinted>
  <dcterms:created xsi:type="dcterms:W3CDTF">2016-11-29T16:11:26Z</dcterms:created>
  <dcterms:modified xsi:type="dcterms:W3CDTF">2019-05-29T17:51:16Z</dcterms:modified>
</cp:coreProperties>
</file>